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Ian's set VOA accounts\Budget Monitoring 2022.23\"/>
    </mc:Choice>
  </mc:AlternateContent>
  <xr:revisionPtr revIDLastSave="0" documentId="13_ncr:1_{5DD5041F-75D8-43E0-82B2-1823DC91A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s - ward &amp; admin" sheetId="6" r:id="rId1"/>
  </sheets>
  <externalReferences>
    <externalReference r:id="rId2"/>
  </externalReferences>
  <definedNames>
    <definedName name="_xlnm.Print_Area" localSheetId="0">'Funds - ward &amp; admin'!$A$1:$V$110</definedName>
    <definedName name="_xlnm.Print_Area">'Funds - ward &amp; admin'!$A$1:$O$52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6" i="6" l="1"/>
  <c r="G86" i="6"/>
  <c r="F86" i="6"/>
  <c r="E86" i="6"/>
  <c r="I85" i="6"/>
  <c r="I84" i="6"/>
  <c r="I86" i="6" s="1"/>
  <c r="H83" i="6"/>
  <c r="G83" i="6"/>
  <c r="G87" i="6" s="1"/>
  <c r="F83" i="6"/>
  <c r="F87" i="6" s="1"/>
  <c r="E83" i="6"/>
  <c r="E87" i="6" s="1"/>
  <c r="I82" i="6"/>
  <c r="I81" i="6"/>
  <c r="I80" i="6"/>
  <c r="I83" i="6" s="1"/>
  <c r="D74" i="6"/>
  <c r="C74" i="6"/>
  <c r="E72" i="6"/>
  <c r="F72" i="6" s="1"/>
  <c r="F70" i="6"/>
  <c r="E70" i="6"/>
  <c r="L65" i="6"/>
  <c r="V63" i="6"/>
  <c r="S63" i="6"/>
  <c r="O63" i="6"/>
  <c r="N63" i="6"/>
  <c r="M63" i="6"/>
  <c r="L63" i="6"/>
  <c r="P63" i="6" s="1"/>
  <c r="J63" i="6"/>
  <c r="I63" i="6"/>
  <c r="H63" i="6"/>
  <c r="G63" i="6"/>
  <c r="K63" i="6" s="1"/>
  <c r="F63" i="6"/>
  <c r="E63" i="6"/>
  <c r="O62" i="6"/>
  <c r="P62" i="6" s="1"/>
  <c r="G62" i="6"/>
  <c r="K62" i="6" s="1"/>
  <c r="Q62" i="6" s="1"/>
  <c r="U62" i="6" s="1"/>
  <c r="P61" i="6"/>
  <c r="K61" i="6"/>
  <c r="P60" i="6"/>
  <c r="K60" i="6"/>
  <c r="Q60" i="6" s="1"/>
  <c r="U60" i="6" s="1"/>
  <c r="P59" i="6"/>
  <c r="K59" i="6"/>
  <c r="P58" i="6"/>
  <c r="K58" i="6"/>
  <c r="Q58" i="6" s="1"/>
  <c r="U58" i="6" s="1"/>
  <c r="P57" i="6"/>
  <c r="K57" i="6"/>
  <c r="P56" i="6"/>
  <c r="K56" i="6"/>
  <c r="Q56" i="6" s="1"/>
  <c r="U56" i="6" s="1"/>
  <c r="P55" i="6"/>
  <c r="K55" i="6"/>
  <c r="V52" i="6"/>
  <c r="S52" i="6"/>
  <c r="N52" i="6"/>
  <c r="M52" i="6"/>
  <c r="M65" i="6" s="1"/>
  <c r="J52" i="6"/>
  <c r="I52" i="6"/>
  <c r="I65" i="6" s="1"/>
  <c r="E52" i="6"/>
  <c r="E65" i="6" s="1"/>
  <c r="P51" i="6"/>
  <c r="K51" i="6"/>
  <c r="Q51" i="6" s="1"/>
  <c r="U51" i="6" s="1"/>
  <c r="P50" i="6"/>
  <c r="K50" i="6"/>
  <c r="Q50" i="6" s="1"/>
  <c r="U50" i="6" s="1"/>
  <c r="P49" i="6"/>
  <c r="K49" i="6"/>
  <c r="Q49" i="6" s="1"/>
  <c r="U49" i="6" s="1"/>
  <c r="P48" i="6"/>
  <c r="K48" i="6"/>
  <c r="Q48" i="6" s="1"/>
  <c r="U48" i="6" s="1"/>
  <c r="P47" i="6"/>
  <c r="K47" i="6"/>
  <c r="Q47" i="6" s="1"/>
  <c r="U47" i="6" s="1"/>
  <c r="P46" i="6"/>
  <c r="K46" i="6"/>
  <c r="Q46" i="6" s="1"/>
  <c r="U46" i="6" s="1"/>
  <c r="P45" i="6"/>
  <c r="K45" i="6"/>
  <c r="Q45" i="6" s="1"/>
  <c r="U45" i="6" s="1"/>
  <c r="P44" i="6"/>
  <c r="K44" i="6"/>
  <c r="Q44" i="6" s="1"/>
  <c r="U44" i="6" s="1"/>
  <c r="P43" i="6"/>
  <c r="K43" i="6"/>
  <c r="Q43" i="6" s="1"/>
  <c r="U43" i="6" s="1"/>
  <c r="P42" i="6"/>
  <c r="K42" i="6"/>
  <c r="Q42" i="6" s="1"/>
  <c r="U42" i="6" s="1"/>
  <c r="P41" i="6"/>
  <c r="K41" i="6"/>
  <c r="Q41" i="6" s="1"/>
  <c r="U41" i="6" s="1"/>
  <c r="P40" i="6"/>
  <c r="K40" i="6"/>
  <c r="Q40" i="6" s="1"/>
  <c r="U40" i="6" s="1"/>
  <c r="O39" i="6"/>
  <c r="O52" i="6" s="1"/>
  <c r="N39" i="6"/>
  <c r="M39" i="6"/>
  <c r="L39" i="6"/>
  <c r="L52" i="6" s="1"/>
  <c r="K39" i="6"/>
  <c r="I39" i="6"/>
  <c r="H39" i="6"/>
  <c r="H52" i="6" s="1"/>
  <c r="G39" i="6"/>
  <c r="G52" i="6" s="1"/>
  <c r="F39" i="6"/>
  <c r="F52" i="6" s="1"/>
  <c r="E39" i="6"/>
  <c r="V36" i="6"/>
  <c r="S36" i="6"/>
  <c r="O36" i="6"/>
  <c r="N36" i="6"/>
  <c r="M36" i="6"/>
  <c r="L36" i="6"/>
  <c r="P36" i="6" s="1"/>
  <c r="J36" i="6"/>
  <c r="I36" i="6"/>
  <c r="H36" i="6"/>
  <c r="G36" i="6"/>
  <c r="K36" i="6" s="1"/>
  <c r="F36" i="6"/>
  <c r="E36" i="6"/>
  <c r="Q35" i="6"/>
  <c r="U35" i="6" s="1"/>
  <c r="P35" i="6"/>
  <c r="K35" i="6"/>
  <c r="P34" i="6"/>
  <c r="Q34" i="6" s="1"/>
  <c r="U34" i="6" s="1"/>
  <c r="K34" i="6"/>
  <c r="P33" i="6"/>
  <c r="Q33" i="6" s="1"/>
  <c r="U33" i="6" s="1"/>
  <c r="K33" i="6"/>
  <c r="P32" i="6"/>
  <c r="Q32" i="6" s="1"/>
  <c r="U32" i="6" s="1"/>
  <c r="K32" i="6"/>
  <c r="Q31" i="6"/>
  <c r="U31" i="6" s="1"/>
  <c r="P31" i="6"/>
  <c r="K31" i="6"/>
  <c r="P30" i="6"/>
  <c r="Q30" i="6" s="1"/>
  <c r="U30" i="6" s="1"/>
  <c r="K30" i="6"/>
  <c r="P29" i="6"/>
  <c r="Q29" i="6" s="1"/>
  <c r="U29" i="6" s="1"/>
  <c r="K29" i="6"/>
  <c r="P28" i="6"/>
  <c r="Q28" i="6" s="1"/>
  <c r="U28" i="6" s="1"/>
  <c r="K28" i="6"/>
  <c r="P27" i="6"/>
  <c r="Q27" i="6" s="1"/>
  <c r="K27" i="6"/>
  <c r="V24" i="6"/>
  <c r="V65" i="6" s="1"/>
  <c r="S24" i="6"/>
  <c r="O24" i="6"/>
  <c r="N24" i="6"/>
  <c r="M24" i="6"/>
  <c r="L24" i="6"/>
  <c r="P24" i="6" s="1"/>
  <c r="J24" i="6"/>
  <c r="I24" i="6"/>
  <c r="H24" i="6"/>
  <c r="G24" i="6"/>
  <c r="K24" i="6" s="1"/>
  <c r="F24" i="6"/>
  <c r="E24" i="6"/>
  <c r="Q23" i="6"/>
  <c r="U23" i="6" s="1"/>
  <c r="P23" i="6"/>
  <c r="K23" i="6"/>
  <c r="Q22" i="6"/>
  <c r="U22" i="6" s="1"/>
  <c r="P22" i="6"/>
  <c r="K22" i="6"/>
  <c r="Q21" i="6"/>
  <c r="U21" i="6" s="1"/>
  <c r="P21" i="6"/>
  <c r="K21" i="6"/>
  <c r="Q20" i="6"/>
  <c r="U20" i="6" s="1"/>
  <c r="P20" i="6"/>
  <c r="K20" i="6"/>
  <c r="Q19" i="6"/>
  <c r="Q24" i="6" s="1"/>
  <c r="P19" i="6"/>
  <c r="K19" i="6"/>
  <c r="V16" i="6"/>
  <c r="S16" i="6"/>
  <c r="O16" i="6"/>
  <c r="O65" i="6" s="1"/>
  <c r="N16" i="6"/>
  <c r="N65" i="6" s="1"/>
  <c r="M16" i="6"/>
  <c r="L16" i="6"/>
  <c r="P16" i="6" s="1"/>
  <c r="J16" i="6"/>
  <c r="J65" i="6" s="1"/>
  <c r="I16" i="6"/>
  <c r="H16" i="6"/>
  <c r="H65" i="6" s="1"/>
  <c r="G16" i="6"/>
  <c r="G65" i="6" s="1"/>
  <c r="F16" i="6"/>
  <c r="E16" i="6"/>
  <c r="P15" i="6"/>
  <c r="Q15" i="6" s="1"/>
  <c r="U15" i="6" s="1"/>
  <c r="K15" i="6"/>
  <c r="P14" i="6"/>
  <c r="Q14" i="6" s="1"/>
  <c r="U14" i="6" s="1"/>
  <c r="K14" i="6"/>
  <c r="P13" i="6"/>
  <c r="Q13" i="6" s="1"/>
  <c r="U13" i="6" s="1"/>
  <c r="K13" i="6"/>
  <c r="P12" i="6"/>
  <c r="Q12" i="6" s="1"/>
  <c r="K12" i="6"/>
  <c r="V9" i="6"/>
  <c r="S9" i="6"/>
  <c r="O9" i="6"/>
  <c r="N9" i="6"/>
  <c r="M9" i="6"/>
  <c r="L9" i="6"/>
  <c r="P9" i="6" s="1"/>
  <c r="J9" i="6"/>
  <c r="I9" i="6"/>
  <c r="H9" i="6"/>
  <c r="G9" i="6"/>
  <c r="K9" i="6" s="1"/>
  <c r="F9" i="6"/>
  <c r="E9" i="6"/>
  <c r="P8" i="6"/>
  <c r="Q8" i="6" s="1"/>
  <c r="U8" i="6" s="1"/>
  <c r="K8" i="6"/>
  <c r="P7" i="6"/>
  <c r="Q7" i="6" s="1"/>
  <c r="U7" i="6" s="1"/>
  <c r="K7" i="6"/>
  <c r="P6" i="6"/>
  <c r="Q6" i="6" s="1"/>
  <c r="U6" i="6" s="1"/>
  <c r="K6" i="6"/>
  <c r="P5" i="6"/>
  <c r="Q5" i="6" s="1"/>
  <c r="K5" i="6"/>
  <c r="Q36" i="6" l="1"/>
  <c r="U27" i="6"/>
  <c r="U36" i="6" s="1"/>
  <c r="Q9" i="6"/>
  <c r="U5" i="6"/>
  <c r="U9" i="6" s="1"/>
  <c r="Q16" i="6"/>
  <c r="U12" i="6"/>
  <c r="U16" i="6" s="1"/>
  <c r="P65" i="6"/>
  <c r="P66" i="6" s="1"/>
  <c r="F65" i="6"/>
  <c r="K16" i="6"/>
  <c r="K65" i="6" s="1"/>
  <c r="K66" i="6" s="1"/>
  <c r="U19" i="6"/>
  <c r="U24" i="6" s="1"/>
  <c r="K52" i="6"/>
  <c r="P52" i="6"/>
  <c r="P39" i="6"/>
  <c r="Q39" i="6" s="1"/>
  <c r="I87" i="6"/>
  <c r="S65" i="6"/>
  <c r="S66" i="6" s="1"/>
  <c r="Q55" i="6"/>
  <c r="Q57" i="6"/>
  <c r="U57" i="6" s="1"/>
  <c r="Q59" i="6"/>
  <c r="U59" i="6" s="1"/>
  <c r="Q61" i="6"/>
  <c r="U61" i="6" s="1"/>
  <c r="E73" i="6"/>
  <c r="F73" i="6" s="1"/>
  <c r="E71" i="6"/>
  <c r="F71" i="6" s="1"/>
  <c r="E69" i="6"/>
  <c r="H87" i="6"/>
  <c r="U39" i="6" l="1"/>
  <c r="U52" i="6" s="1"/>
  <c r="Q52" i="6"/>
  <c r="Q65" i="6" s="1"/>
  <c r="F69" i="6"/>
  <c r="F74" i="6" s="1"/>
  <c r="E74" i="6"/>
  <c r="U55" i="6"/>
  <c r="U63" i="6" s="1"/>
  <c r="Q63" i="6"/>
  <c r="U65" i="6"/>
  <c r="U66" i="6" s="1"/>
</calcChain>
</file>

<file path=xl/sharedStrings.xml><?xml version="1.0" encoding="utf-8"?>
<sst xmlns="http://schemas.openxmlformats.org/spreadsheetml/2006/main" count="139" uniqueCount="98">
  <si>
    <t>Balance</t>
  </si>
  <si>
    <t>Precept</t>
  </si>
  <si>
    <t>DAPTC subscription &amp; training</t>
  </si>
  <si>
    <t>Insurance</t>
  </si>
  <si>
    <t>Village hall hire</t>
  </si>
  <si>
    <t>Grants</t>
  </si>
  <si>
    <t>General admin</t>
  </si>
  <si>
    <t>Hinton</t>
  </si>
  <si>
    <t>Gussage All Saints</t>
  </si>
  <si>
    <t>Witchampton</t>
  </si>
  <si>
    <t>Income</t>
  </si>
  <si>
    <t>Noticeboards</t>
  </si>
  <si>
    <t>Noticeboard</t>
  </si>
  <si>
    <t>Crichel</t>
  </si>
  <si>
    <t>Reallocation</t>
  </si>
  <si>
    <t>as agreed</t>
  </si>
  <si>
    <t>Gussage St Michael</t>
  </si>
  <si>
    <t>Salt &amp; Grit</t>
  </si>
  <si>
    <t>Seat</t>
  </si>
  <si>
    <t>WARD EXPENSES, ADMINISTRATION EXPENSES</t>
  </si>
  <si>
    <t xml:space="preserve">Qtr 1 </t>
  </si>
  <si>
    <t xml:space="preserve">Qtr 2 </t>
  </si>
  <si>
    <t>Qtr 3</t>
  </si>
  <si>
    <t>Qtr 4</t>
  </si>
  <si>
    <t>Total</t>
  </si>
  <si>
    <t>spend</t>
  </si>
  <si>
    <t>Notes</t>
  </si>
  <si>
    <t>Verges &amp; Planters project</t>
  </si>
  <si>
    <t>Fingerposts project</t>
  </si>
  <si>
    <t>Parish Clock Maintenance</t>
  </si>
  <si>
    <t>Bus Shelter project</t>
  </si>
  <si>
    <t>Grass Cutting</t>
  </si>
  <si>
    <t>Fountain Water Rates</t>
  </si>
  <si>
    <t>Fountain Electricity</t>
  </si>
  <si>
    <t>Fountain Maintenance</t>
  </si>
  <si>
    <t>Fountain project</t>
  </si>
  <si>
    <t>Verges project</t>
  </si>
  <si>
    <t xml:space="preserve">Witchampton </t>
  </si>
  <si>
    <t>Less Burial Ground Maintenance/Project</t>
  </si>
  <si>
    <t>Less Burial Ground Routine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</si>
  <si>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</si>
  <si>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</si>
  <si>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</si>
  <si>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</si>
  <si>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</si>
  <si>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</si>
  <si>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</si>
  <si>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</si>
  <si>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</si>
  <si>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</si>
  <si>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Totals</t>
  </si>
  <si>
    <t>Parish</t>
  </si>
  <si>
    <t>Hinton Martell &amp; Parva</t>
  </si>
  <si>
    <t>based on tax base</t>
  </si>
  <si>
    <t>supplied by Dorset Council</t>
  </si>
  <si>
    <t>Variances - reasons:</t>
  </si>
  <si>
    <t>Funds Brought forward</t>
  </si>
  <si>
    <t>left</t>
  </si>
  <si>
    <t>Election fees</t>
  </si>
  <si>
    <t>Variance</t>
  </si>
  <si>
    <t>request</t>
  </si>
  <si>
    <t>Relocations - reasons:</t>
  </si>
  <si>
    <t>Re-allocation</t>
  </si>
  <si>
    <t>Vat reclaimable</t>
  </si>
  <si>
    <t>Precept and Ward Expenses Allocated Pro-rata 2022/2023</t>
  </si>
  <si>
    <t>Tax Base Estimate  2022/23</t>
  </si>
  <si>
    <t>Ward      Expenses  '22/23</t>
  </si>
  <si>
    <t>General    Expenses  2022/23</t>
  </si>
  <si>
    <t>Precept Req'd 2022/23</t>
  </si>
  <si>
    <t>for 23/24</t>
  </si>
  <si>
    <t>AND PRECEPT '2022/2023</t>
  </si>
  <si>
    <t>notified 10/12/21</t>
  </si>
  <si>
    <t>Kiosk</t>
  </si>
  <si>
    <t>Millennium Avenue Maintenance</t>
  </si>
  <si>
    <t>Fingerposts and signs project</t>
  </si>
  <si>
    <t>2,3,4</t>
  </si>
  <si>
    <t>5, 6, 7</t>
  </si>
  <si>
    <t>9, 10</t>
  </si>
  <si>
    <t>fingerpost completed - move to bus shelter</t>
  </si>
  <si>
    <t>grass cutting not needed - move to bus shelter</t>
  </si>
  <si>
    <t>grit surplus - move to signs</t>
  </si>
  <si>
    <t xml:space="preserve">grit surplus - move to bus shelter  </t>
  </si>
  <si>
    <t>water surplus - move to fountain maintenance, project and seat</t>
  </si>
  <si>
    <t>electricity surplus - move to fountain maintenance, project and seat</t>
  </si>
  <si>
    <t>finger post surplus - move to fountain maintenance, project and seat</t>
  </si>
  <si>
    <t>grit surplus - move to bus shelters</t>
  </si>
  <si>
    <t>VAT surplus - move to insurance overspend</t>
  </si>
  <si>
    <t>VAT surplus - move to village hall hire</t>
  </si>
  <si>
    <t>grit surplus - move to bus shelter maintenance</t>
  </si>
  <si>
    <t>5, 6, 7,12</t>
  </si>
  <si>
    <t>grit surplus - move to fountain project</t>
  </si>
  <si>
    <t>Burial Fees income precept</t>
  </si>
  <si>
    <t>Burial Fees income burials &amp; memorials 80%</t>
  </si>
  <si>
    <t>Burial Fees income burials &amp; memorials 20%</t>
  </si>
  <si>
    <t>Burial Ground - see below</t>
  </si>
  <si>
    <r>
      <t xml:space="preserve">Net  income  (net expenses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</si>
  <si>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Bus Shelter Maintenance</t>
  </si>
  <si>
    <t>Up to 31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</si>
</sst>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_ ;[Red]\-0\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/>
    <xf numFmtId="0" fontId="2" fillId="0" borderId="9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6" xfId="0" quotePrefix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3" fontId="0" fillId="0" borderId="0" xfId="0" applyNumberFormat="1" applyAlignment="1">
      <alignment horizontal="right"/>
    </xf>
    <xf numFmtId="0" fontId="6" fillId="0" borderId="0" xfId="0" applyFont="1"/>
    <xf numFmtId="0" fontId="1" fillId="0" borderId="4" xfId="0" applyFont="1" applyBorder="1" applyProtection="1">
      <protection locked="0"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8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11" borderId="1" xfId="0" applyFont="1" applyFill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2" fillId="2" borderId="10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1" fillId="11" borderId="1" xfId="0" applyFont="1" applyFill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0" borderId="0" xfId="0" applyNumberFormat="1"/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1" fillId="11" borderId="1" xfId="0" applyNumberFormat="1" applyFont="1" applyFill="1" applyBorder="1" applyProtection="1">
      <protection locked="0"/>
    </xf>
    <xf numFmtId="3" fontId="4" fillId="0" borderId="0" xfId="0" applyNumberFormat="1" applyFont="1"/>
    <xf numFmtId="0" fontId="2" fillId="0" borderId="6" xfId="0" applyFont="1" applyBorder="1" applyAlignment="1" applyProtection="1">
      <alignment horizontal="center"/>
      <protection locked="0"/>
    </xf>
    <xf numFmtId="0" fontId="1" fillId="3" borderId="0" xfId="0" applyFont="1" applyFill="1"/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1" xfId="0" applyFont="1" applyBorder="1"/>
    <xf numFmtId="0" fontId="2" fillId="0" borderId="14" xfId="0" applyFont="1" applyBorder="1"/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4" xfId="0" quotePrefix="1" applyFont="1" applyBorder="1" applyProtection="1"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1" fillId="0" borderId="18" xfId="0" applyFont="1" applyBorder="1" applyProtection="1">
      <protection locked="0"/>
    </xf>
    <xf numFmtId="0" fontId="2" fillId="0" borderId="22" xfId="0" applyFont="1" applyBorder="1" applyProtection="1">
      <protection locked="0"/>
    </xf>
    <xf numFmtId="3" fontId="1" fillId="11" borderId="1" xfId="0" applyNumberFormat="1" applyFont="1" applyFill="1" applyBorder="1" applyProtection="1">
      <protection locked="0"/>
    </xf>
    <xf numFmtId="0" fontId="3" fillId="0" borderId="9" xfId="0" applyFont="1" applyBorder="1"/>
    <xf numFmtId="0" fontId="4" fillId="0" borderId="2" xfId="0" applyFont="1" applyBorder="1"/>
    <xf numFmtId="0" fontId="1" fillId="0" borderId="2" xfId="0" applyFont="1" applyBorder="1"/>
    <xf numFmtId="3" fontId="0" fillId="0" borderId="2" xfId="0" applyNumberFormat="1" applyBorder="1" applyAlignment="1">
      <alignment horizontal="right"/>
    </xf>
    <xf numFmtId="3" fontId="4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4" xfId="0" applyFont="1" applyBorder="1"/>
    <xf numFmtId="0" fontId="4" fillId="0" borderId="0" xfId="0" applyFont="1"/>
    <xf numFmtId="3" fontId="0" fillId="0" borderId="5" xfId="0" applyNumberFormat="1" applyBorder="1"/>
    <xf numFmtId="0" fontId="1" fillId="0" borderId="6" xfId="0" applyFont="1" applyBorder="1"/>
    <xf numFmtId="0" fontId="0" fillId="0" borderId="7" xfId="0" applyBorder="1"/>
    <xf numFmtId="3" fontId="0" fillId="0" borderId="7" xfId="0" applyNumberFormat="1" applyBorder="1" applyAlignment="1">
      <alignment horizontal="right"/>
    </xf>
    <xf numFmtId="3" fontId="0" fillId="0" borderId="7" xfId="0" applyNumberFormat="1" applyBorder="1"/>
    <xf numFmtId="3" fontId="4" fillId="0" borderId="7" xfId="0" applyNumberFormat="1" applyFont="1" applyBorder="1"/>
    <xf numFmtId="3" fontId="0" fillId="0" borderId="8" xfId="0" applyNumberFormat="1" applyBorder="1"/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5" fontId="1" fillId="5" borderId="15" xfId="0" applyNumberFormat="1" applyFont="1" applyFill="1" applyBorder="1" applyProtection="1">
      <protection locked="0"/>
    </xf>
    <xf numFmtId="165" fontId="1" fillId="7" borderId="15" xfId="0" applyNumberFormat="1" applyFont="1" applyFill="1" applyBorder="1" applyProtection="1">
      <protection locked="0"/>
    </xf>
    <xf numFmtId="165" fontId="1" fillId="8" borderId="5" xfId="0" applyNumberFormat="1" applyFont="1" applyFill="1" applyBorder="1"/>
    <xf numFmtId="165" fontId="1" fillId="9" borderId="0" xfId="0" applyNumberFormat="1" applyFont="1" applyFill="1"/>
    <xf numFmtId="165" fontId="1" fillId="4" borderId="15" xfId="0" applyNumberFormat="1" applyFont="1" applyFill="1" applyBorder="1" applyProtection="1">
      <protection locked="0"/>
    </xf>
    <xf numFmtId="165" fontId="1" fillId="10" borderId="15" xfId="0" applyNumberFormat="1" applyFont="1" applyFill="1" applyBorder="1" applyProtection="1">
      <protection locked="0"/>
    </xf>
    <xf numFmtId="165" fontId="1" fillId="6" borderId="15" xfId="0" applyNumberFormat="1" applyFont="1" applyFill="1" applyBorder="1" applyProtection="1">
      <protection locked="0"/>
    </xf>
    <xf numFmtId="165" fontId="1" fillId="0" borderId="15" xfId="0" applyNumberFormat="1" applyFont="1" applyBorder="1" applyProtection="1">
      <protection locked="0"/>
    </xf>
    <xf numFmtId="165" fontId="1" fillId="0" borderId="1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5" xfId="0" applyNumberFormat="1" applyFont="1" applyBorder="1"/>
    <xf numFmtId="165" fontId="1" fillId="8" borderId="8" xfId="0" applyNumberFormat="1" applyFont="1" applyFill="1" applyBorder="1"/>
    <xf numFmtId="165" fontId="1" fillId="9" borderId="6" xfId="0" applyNumberFormat="1" applyFont="1" applyFill="1" applyBorder="1"/>
    <xf numFmtId="165" fontId="1" fillId="4" borderId="14" xfId="0" applyNumberFormat="1" applyFont="1" applyFill="1" applyBorder="1" applyProtection="1">
      <protection locked="0"/>
    </xf>
    <xf numFmtId="165" fontId="1" fillId="10" borderId="14" xfId="0" applyNumberFormat="1" applyFont="1" applyFill="1" applyBorder="1" applyProtection="1">
      <protection locked="0"/>
    </xf>
    <xf numFmtId="165" fontId="1" fillId="6" borderId="14" xfId="0" applyNumberFormat="1" applyFont="1" applyFill="1" applyBorder="1" applyProtection="1">
      <protection locked="0"/>
    </xf>
    <xf numFmtId="165" fontId="2" fillId="5" borderId="17" xfId="0" applyNumberFormat="1" applyFont="1" applyFill="1" applyBorder="1" applyProtection="1">
      <protection locked="0"/>
    </xf>
    <xf numFmtId="165" fontId="2" fillId="7" borderId="17" xfId="0" applyNumberFormat="1" applyFont="1" applyFill="1" applyBorder="1" applyProtection="1">
      <protection locked="0"/>
    </xf>
    <xf numFmtId="165" fontId="2" fillId="8" borderId="8" xfId="0" applyNumberFormat="1" applyFont="1" applyFill="1" applyBorder="1"/>
    <xf numFmtId="165" fontId="2" fillId="9" borderId="14" xfId="0" applyNumberFormat="1" applyFont="1" applyFill="1" applyBorder="1"/>
    <xf numFmtId="165" fontId="2" fillId="4" borderId="17" xfId="0" applyNumberFormat="1" applyFont="1" applyFill="1" applyBorder="1" applyProtection="1">
      <protection locked="0"/>
    </xf>
    <xf numFmtId="165" fontId="2" fillId="10" borderId="17" xfId="0" applyNumberFormat="1" applyFont="1" applyFill="1" applyBorder="1" applyProtection="1">
      <protection locked="0"/>
    </xf>
    <xf numFmtId="165" fontId="2" fillId="6" borderId="17" xfId="0" applyNumberFormat="1" applyFont="1" applyFill="1" applyBorder="1" applyProtection="1">
      <protection locked="0"/>
    </xf>
    <xf numFmtId="165" fontId="2" fillId="8" borderId="19" xfId="0" applyNumberFormat="1" applyFont="1" applyFill="1" applyBorder="1"/>
    <xf numFmtId="165" fontId="2" fillId="9" borderId="17" xfId="0" applyNumberFormat="1" applyFont="1" applyFill="1" applyBorder="1"/>
    <xf numFmtId="165" fontId="2" fillId="0" borderId="17" xfId="0" applyNumberFormat="1" applyFont="1" applyBorder="1" applyProtection="1">
      <protection locked="0"/>
    </xf>
    <xf numFmtId="165" fontId="1" fillId="0" borderId="17" xfId="0" applyNumberFormat="1" applyFont="1" applyBorder="1" applyProtection="1">
      <protection locked="0"/>
    </xf>
    <xf numFmtId="165" fontId="2" fillId="0" borderId="17" xfId="0" applyNumberFormat="1" applyFont="1" applyBorder="1"/>
    <xf numFmtId="165" fontId="2" fillId="5" borderId="15" xfId="0" applyNumberFormat="1" applyFont="1" applyFill="1" applyBorder="1" applyAlignment="1" applyProtection="1">
      <alignment horizontal="right"/>
      <protection locked="0"/>
    </xf>
    <xf numFmtId="165" fontId="2" fillId="7" borderId="15" xfId="0" applyNumberFormat="1" applyFont="1" applyFill="1" applyBorder="1" applyAlignment="1" applyProtection="1">
      <alignment horizontal="right"/>
      <protection locked="0"/>
    </xf>
    <xf numFmtId="165" fontId="2" fillId="8" borderId="5" xfId="0" applyNumberFormat="1" applyFont="1" applyFill="1" applyBorder="1"/>
    <xf numFmtId="165" fontId="1" fillId="9" borderId="11" xfId="0" applyNumberFormat="1" applyFont="1" applyFill="1" applyBorder="1"/>
    <xf numFmtId="165" fontId="1" fillId="4" borderId="11" xfId="0" applyNumberFormat="1" applyFont="1" applyFill="1" applyBorder="1" applyProtection="1">
      <protection locked="0"/>
    </xf>
    <xf numFmtId="165" fontId="1" fillId="10" borderId="11" xfId="0" applyNumberFormat="1" applyFont="1" applyFill="1" applyBorder="1" applyProtection="1">
      <protection locked="0"/>
    </xf>
    <xf numFmtId="165" fontId="1" fillId="6" borderId="11" xfId="0" applyNumberFormat="1" applyFont="1" applyFill="1" applyBorder="1" applyProtection="1">
      <protection locked="0"/>
    </xf>
    <xf numFmtId="165" fontId="2" fillId="8" borderId="11" xfId="0" applyNumberFormat="1" applyFont="1" applyFill="1" applyBorder="1"/>
    <xf numFmtId="165" fontId="1" fillId="0" borderId="11" xfId="0" applyNumberFormat="1" applyFont="1" applyBorder="1" applyProtection="1">
      <protection locked="0"/>
    </xf>
    <xf numFmtId="165" fontId="1" fillId="0" borderId="5" xfId="0" applyNumberFormat="1" applyFont="1" applyBorder="1" applyAlignment="1">
      <alignment horizontal="center"/>
    </xf>
    <xf numFmtId="165" fontId="1" fillId="5" borderId="15" xfId="0" applyNumberFormat="1" applyFont="1" applyFill="1" applyBorder="1"/>
    <xf numFmtId="165" fontId="1" fillId="7" borderId="15" xfId="0" applyNumberFormat="1" applyFont="1" applyFill="1" applyBorder="1"/>
    <xf numFmtId="165" fontId="1" fillId="9" borderId="15" xfId="0" applyNumberFormat="1" applyFont="1" applyFill="1" applyBorder="1"/>
    <xf numFmtId="165" fontId="1" fillId="8" borderId="15" xfId="0" applyNumberFormat="1" applyFont="1" applyFill="1" applyBorder="1"/>
    <xf numFmtId="165" fontId="1" fillId="5" borderId="15" xfId="0" applyNumberFormat="1" applyFont="1" applyFill="1" applyBorder="1" applyAlignment="1" applyProtection="1">
      <alignment horizontal="right"/>
      <protection locked="0"/>
    </xf>
    <xf numFmtId="165" fontId="1" fillId="7" borderId="15" xfId="0" applyNumberFormat="1" applyFont="1" applyFill="1" applyBorder="1" applyAlignment="1" applyProtection="1">
      <alignment horizontal="right"/>
      <protection locked="0"/>
    </xf>
    <xf numFmtId="165" fontId="1" fillId="9" borderId="14" xfId="0" applyNumberFormat="1" applyFont="1" applyFill="1" applyBorder="1"/>
    <xf numFmtId="165" fontId="1" fillId="8" borderId="14" xfId="0" applyNumberFormat="1" applyFont="1" applyFill="1" applyBorder="1"/>
    <xf numFmtId="165" fontId="1" fillId="0" borderId="14" xfId="0" applyNumberFormat="1" applyFont="1" applyBorder="1" applyProtection="1">
      <protection locked="0"/>
    </xf>
    <xf numFmtId="165" fontId="2" fillId="5" borderId="12" xfId="0" applyNumberFormat="1" applyFont="1" applyFill="1" applyBorder="1" applyAlignment="1" applyProtection="1">
      <alignment horizontal="right"/>
      <protection locked="0"/>
    </xf>
    <xf numFmtId="165" fontId="2" fillId="7" borderId="12" xfId="0" applyNumberFormat="1" applyFont="1" applyFill="1" applyBorder="1" applyAlignment="1" applyProtection="1">
      <alignment horizontal="right"/>
      <protection locked="0"/>
    </xf>
    <xf numFmtId="165" fontId="1" fillId="4" borderId="15" xfId="0" applyNumberFormat="1" applyFont="1" applyFill="1" applyBorder="1"/>
    <xf numFmtId="165" fontId="1" fillId="9" borderId="21" xfId="0" applyNumberFormat="1" applyFont="1" applyFill="1" applyBorder="1"/>
    <xf numFmtId="165" fontId="1" fillId="4" borderId="21" xfId="0" applyNumberFormat="1" applyFont="1" applyFill="1" applyBorder="1" applyProtection="1">
      <protection locked="0"/>
    </xf>
    <xf numFmtId="165" fontId="1" fillId="10" borderId="21" xfId="0" applyNumberFormat="1" applyFont="1" applyFill="1" applyBorder="1" applyProtection="1">
      <protection locked="0"/>
    </xf>
    <xf numFmtId="165" fontId="1" fillId="6" borderId="21" xfId="0" applyNumberFormat="1" applyFont="1" applyFill="1" applyBorder="1" applyProtection="1">
      <protection locked="0"/>
    </xf>
    <xf numFmtId="165" fontId="1" fillId="8" borderId="5" xfId="0" applyNumberFormat="1" applyFont="1" applyFill="1" applyBorder="1" applyProtection="1">
      <protection locked="0"/>
    </xf>
    <xf numFmtId="165" fontId="1" fillId="9" borderId="0" xfId="0" applyNumberFormat="1" applyFont="1" applyFill="1" applyProtection="1"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8" borderId="14" xfId="0" applyNumberFormat="1" applyFont="1" applyFill="1" applyBorder="1" applyProtection="1">
      <protection locked="0"/>
    </xf>
    <xf numFmtId="165" fontId="1" fillId="9" borderId="6" xfId="0" applyNumberFormat="1" applyFont="1" applyFill="1" applyBorder="1" applyProtection="1">
      <protection locked="0"/>
    </xf>
    <xf numFmtId="165" fontId="2" fillId="8" borderId="8" xfId="0" applyNumberFormat="1" applyFont="1" applyFill="1" applyBorder="1" applyProtection="1">
      <protection locked="0"/>
    </xf>
    <xf numFmtId="165" fontId="2" fillId="9" borderId="14" xfId="0" applyNumberFormat="1" applyFont="1" applyFill="1" applyBorder="1" applyProtection="1">
      <protection locked="0"/>
    </xf>
    <xf numFmtId="165" fontId="2" fillId="0" borderId="19" xfId="0" applyNumberFormat="1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165" fontId="2" fillId="5" borderId="14" xfId="0" applyNumberFormat="1" applyFont="1" applyFill="1" applyBorder="1" applyProtection="1">
      <protection locked="0"/>
    </xf>
    <xf numFmtId="165" fontId="2" fillId="7" borderId="14" xfId="0" applyNumberFormat="1" applyFont="1" applyFill="1" applyBorder="1" applyProtection="1">
      <protection locked="0"/>
    </xf>
    <xf numFmtId="165" fontId="2" fillId="9" borderId="6" xfId="0" applyNumberFormat="1" applyFont="1" applyFill="1" applyBorder="1" applyProtection="1">
      <protection locked="0"/>
    </xf>
    <xf numFmtId="165" fontId="2" fillId="4" borderId="6" xfId="0" applyNumberFormat="1" applyFont="1" applyFill="1" applyBorder="1" applyProtection="1">
      <protection locked="0"/>
    </xf>
    <xf numFmtId="165" fontId="2" fillId="10" borderId="6" xfId="0" applyNumberFormat="1" applyFont="1" applyFill="1" applyBorder="1" applyProtection="1">
      <protection locked="0"/>
    </xf>
    <xf numFmtId="165" fontId="2" fillId="6" borderId="6" xfId="0" applyNumberFormat="1" applyFont="1" applyFill="1" applyBorder="1" applyProtection="1">
      <protection locked="0"/>
    </xf>
    <xf numFmtId="165" fontId="2" fillId="0" borderId="14" xfId="0" applyNumberFormat="1" applyFont="1" applyBorder="1" applyProtection="1"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165" fontId="2" fillId="12" borderId="0" xfId="0" applyNumberFormat="1" applyFont="1" applyFill="1" applyProtection="1">
      <protection locked="0"/>
    </xf>
    <xf numFmtId="165" fontId="1" fillId="13" borderId="15" xfId="0" applyNumberFormat="1" applyFont="1" applyFill="1" applyBorder="1" applyProtection="1">
      <protection locked="0"/>
    </xf>
    <xf numFmtId="165" fontId="1" fillId="13" borderId="17" xfId="0" applyNumberFormat="1" applyFont="1" applyFill="1" applyBorder="1" applyProtection="1">
      <protection locked="0"/>
    </xf>
    <xf numFmtId="165" fontId="1" fillId="13" borderId="11" xfId="0" applyNumberFormat="1" applyFont="1" applyFill="1" applyBorder="1" applyProtection="1">
      <protection locked="0"/>
    </xf>
    <xf numFmtId="165" fontId="1" fillId="13" borderId="14" xfId="0" applyNumberFormat="1" applyFont="1" applyFill="1" applyBorder="1" applyProtection="1">
      <protection locked="0"/>
    </xf>
    <xf numFmtId="165" fontId="2" fillId="13" borderId="14" xfId="0" applyNumberFormat="1" applyFont="1" applyFill="1" applyBorder="1" applyProtection="1">
      <protection locked="0"/>
    </xf>
    <xf numFmtId="1" fontId="2" fillId="12" borderId="0" xfId="0" applyNumberFormat="1" applyFont="1" applyFill="1" applyProtection="1">
      <protection locked="0"/>
    </xf>
    <xf numFmtId="3" fontId="2" fillId="6" borderId="0" xfId="0" applyNumberFormat="1" applyFont="1" applyFill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3" fontId="1" fillId="0" borderId="0" xfId="0" applyNumberFormat="1" applyFont="1"/>
    <xf numFmtId="165" fontId="2" fillId="8" borderId="23" xfId="0" applyNumberFormat="1" applyFont="1" applyFill="1" applyBorder="1"/>
    <xf numFmtId="165" fontId="2" fillId="9" borderId="23" xfId="0" applyNumberFormat="1" applyFont="1" applyFill="1" applyBorder="1"/>
    <xf numFmtId="165" fontId="2" fillId="4" borderId="23" xfId="0" applyNumberFormat="1" applyFont="1" applyFill="1" applyBorder="1" applyProtection="1">
      <protection locked="0"/>
    </xf>
    <xf numFmtId="165" fontId="2" fillId="10" borderId="23" xfId="0" applyNumberFormat="1" applyFont="1" applyFill="1" applyBorder="1" applyProtection="1">
      <protection locked="0"/>
    </xf>
    <xf numFmtId="165" fontId="2" fillId="6" borderId="23" xfId="0" applyNumberFormat="1" applyFont="1" applyFill="1" applyBorder="1" applyProtection="1">
      <protection locked="0"/>
    </xf>
    <xf numFmtId="165" fontId="1" fillId="0" borderId="0" xfId="0" applyNumberFormat="1" applyFont="1"/>
    <xf numFmtId="165" fontId="1" fillId="0" borderId="0" xfId="0" applyNumberFormat="1" applyFont="1" applyProtection="1">
      <protection locked="0"/>
    </xf>
    <xf numFmtId="165" fontId="1" fillId="8" borderId="21" xfId="0" applyNumberFormat="1" applyFont="1" applyFill="1" applyBorder="1"/>
    <xf numFmtId="165" fontId="2" fillId="8" borderId="12" xfId="0" applyNumberFormat="1" applyFont="1" applyFill="1" applyBorder="1"/>
    <xf numFmtId="0" fontId="3" fillId="0" borderId="9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3" fillId="0" borderId="6" xfId="0" applyFont="1" applyBorder="1" applyProtection="1">
      <protection locked="0"/>
    </xf>
    <xf numFmtId="165" fontId="2" fillId="9" borderId="12" xfId="0" applyNumberFormat="1" applyFont="1" applyFill="1" applyBorder="1"/>
    <xf numFmtId="165" fontId="2" fillId="4" borderId="12" xfId="0" applyNumberFormat="1" applyFont="1" applyFill="1" applyBorder="1" applyProtection="1">
      <protection locked="0"/>
    </xf>
    <xf numFmtId="165" fontId="2" fillId="10" borderId="12" xfId="0" applyNumberFormat="1" applyFont="1" applyFill="1" applyBorder="1" applyProtection="1">
      <protection locked="0"/>
    </xf>
    <xf numFmtId="165" fontId="2" fillId="6" borderId="12" xfId="0" applyNumberFormat="1" applyFont="1" applyFill="1" applyBorder="1" applyProtection="1">
      <protection locked="0"/>
    </xf>
    <xf numFmtId="4" fontId="0" fillId="1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rystyna%20Bradbury\Desktop\WORK\VoA%20Accounts\Ian's%20set%20VOA%20accounts\Vale%20of%20Allen%202022-23.xlsb.xlsx" TargetMode="External"/><Relationship Id="rId1" Type="http://schemas.openxmlformats.org/officeDocument/2006/relationships/externalLinkPath" Target="/Users/Krystyna%20Bradbury/Desktop/WORK/VoA%20Accounts/Ian's%20set%20VOA%20accounts/Vale%20of%20Allen%202022-23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"/>
      <sheetName val="Funds - ward &amp; admin"/>
      <sheetName val="Assets"/>
    </sheetNames>
    <sheetDataSet>
      <sheetData sheetId="0">
        <row r="4">
          <cell r="D4">
            <v>30310.95</v>
          </cell>
        </row>
        <row r="126">
          <cell r="D126">
            <v>54838.99</v>
          </cell>
          <cell r="E126">
            <v>23807.029999999995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C910-7F2C-460B-B423-BF7D156C8484}">
  <sheetPr>
    <pageSetUpPr fitToPage="1"/>
  </sheetPr>
  <dimension ref="A1:X110"/>
  <sheetViews>
    <sheetView tabSelected="1" view="pageLayout" zoomScale="70" zoomScaleNormal="100" zoomScalePageLayoutView="70" workbookViewId="0">
      <selection sqref="A1:V111"/>
    </sheetView>
  </sheetViews>
  <sheetFormatPr defaultColWidth="11.42578125" defaultRowHeight="12.75" x14ac:dyDescent="0.2"/>
  <cols>
    <col min="1" max="1" width="19.5703125" customWidth="1"/>
    <col min="2" max="2" width="13.85546875" customWidth="1"/>
    <col min="3" max="3" width="16.140625" customWidth="1"/>
    <col min="4" max="4" width="6.28515625" style="20" customWidth="1"/>
    <col min="5" max="5" width="11.5703125" style="3" customWidth="1"/>
    <col min="6" max="6" width="10.42578125" style="3" bestFit="1" customWidth="1"/>
    <col min="7" max="7" width="9.140625" style="3" bestFit="1" customWidth="1"/>
    <col min="8" max="8" width="9.140625" customWidth="1"/>
    <col min="9" max="10" width="7.28515625" bestFit="1" customWidth="1"/>
    <col min="11" max="11" width="9.140625" bestFit="1" customWidth="1"/>
    <col min="12" max="12" width="8.140625" style="3" bestFit="1" customWidth="1"/>
    <col min="13" max="15" width="7.28515625" bestFit="1" customWidth="1"/>
    <col min="16" max="16" width="8.140625" bestFit="1" customWidth="1"/>
    <col min="17" max="17" width="9.7109375" customWidth="1"/>
    <col min="18" max="18" width="9.140625" style="1" bestFit="1" customWidth="1"/>
    <col min="19" max="19" width="11.28515625" bestFit="1" customWidth="1"/>
    <col min="20" max="20" width="9.7109375" customWidth="1"/>
    <col min="21" max="21" width="11.28515625" bestFit="1" customWidth="1"/>
    <col min="22" max="22" width="9.7109375" customWidth="1"/>
    <col min="262" max="262" width="19.5703125" customWidth="1"/>
    <col min="263" max="263" width="13.85546875" customWidth="1"/>
    <col min="264" max="264" width="16.140625" customWidth="1"/>
    <col min="265" max="265" width="6.28515625" customWidth="1"/>
    <col min="266" max="266" width="13.42578125" customWidth="1"/>
    <col min="267" max="267" width="7.7109375" customWidth="1"/>
    <col min="268" max="272" width="7.140625" bestFit="1" customWidth="1"/>
    <col min="273" max="273" width="7.5703125" customWidth="1"/>
    <col min="274" max="274" width="6.140625" customWidth="1"/>
    <col min="518" max="518" width="19.5703125" customWidth="1"/>
    <col min="519" max="519" width="13.85546875" customWidth="1"/>
    <col min="520" max="520" width="16.140625" customWidth="1"/>
    <col min="521" max="521" width="6.28515625" customWidth="1"/>
    <col min="522" max="522" width="13.42578125" customWidth="1"/>
    <col min="523" max="523" width="7.7109375" customWidth="1"/>
    <col min="524" max="528" width="7.140625" bestFit="1" customWidth="1"/>
    <col min="529" max="529" width="7.5703125" customWidth="1"/>
    <col min="530" max="530" width="6.140625" customWidth="1"/>
    <col min="774" max="774" width="19.5703125" customWidth="1"/>
    <col min="775" max="775" width="13.85546875" customWidth="1"/>
    <col min="776" max="776" width="16.140625" customWidth="1"/>
    <col min="777" max="777" width="6.28515625" customWidth="1"/>
    <col min="778" max="778" width="13.42578125" customWidth="1"/>
    <col min="779" max="779" width="7.7109375" customWidth="1"/>
    <col min="780" max="784" width="7.140625" bestFit="1" customWidth="1"/>
    <col min="785" max="785" width="7.5703125" customWidth="1"/>
    <col min="786" max="786" width="6.140625" customWidth="1"/>
    <col min="1030" max="1030" width="19.5703125" customWidth="1"/>
    <col min="1031" max="1031" width="13.85546875" customWidth="1"/>
    <col min="1032" max="1032" width="16.140625" customWidth="1"/>
    <col min="1033" max="1033" width="6.28515625" customWidth="1"/>
    <col min="1034" max="1034" width="13.42578125" customWidth="1"/>
    <col min="1035" max="1035" width="7.7109375" customWidth="1"/>
    <col min="1036" max="1040" width="7.140625" bestFit="1" customWidth="1"/>
    <col min="1041" max="1041" width="7.5703125" customWidth="1"/>
    <col min="1042" max="1042" width="6.140625" customWidth="1"/>
    <col min="1286" max="1286" width="19.5703125" customWidth="1"/>
    <col min="1287" max="1287" width="13.85546875" customWidth="1"/>
    <col min="1288" max="1288" width="16.140625" customWidth="1"/>
    <col min="1289" max="1289" width="6.28515625" customWidth="1"/>
    <col min="1290" max="1290" width="13.42578125" customWidth="1"/>
    <col min="1291" max="1291" width="7.7109375" customWidth="1"/>
    <col min="1292" max="1296" width="7.140625" bestFit="1" customWidth="1"/>
    <col min="1297" max="1297" width="7.5703125" customWidth="1"/>
    <col min="1298" max="1298" width="6.140625" customWidth="1"/>
    <col min="1542" max="1542" width="19.5703125" customWidth="1"/>
    <col min="1543" max="1543" width="13.85546875" customWidth="1"/>
    <col min="1544" max="1544" width="16.140625" customWidth="1"/>
    <col min="1545" max="1545" width="6.28515625" customWidth="1"/>
    <col min="1546" max="1546" width="13.42578125" customWidth="1"/>
    <col min="1547" max="1547" width="7.7109375" customWidth="1"/>
    <col min="1548" max="1552" width="7.140625" bestFit="1" customWidth="1"/>
    <col min="1553" max="1553" width="7.5703125" customWidth="1"/>
    <col min="1554" max="1554" width="6.140625" customWidth="1"/>
    <col min="1798" max="1798" width="19.5703125" customWidth="1"/>
    <col min="1799" max="1799" width="13.85546875" customWidth="1"/>
    <col min="1800" max="1800" width="16.140625" customWidth="1"/>
    <col min="1801" max="1801" width="6.28515625" customWidth="1"/>
    <col min="1802" max="1802" width="13.42578125" customWidth="1"/>
    <col min="1803" max="1803" width="7.7109375" customWidth="1"/>
    <col min="1804" max="1808" width="7.140625" bestFit="1" customWidth="1"/>
    <col min="1809" max="1809" width="7.5703125" customWidth="1"/>
    <col min="1810" max="1810" width="6.140625" customWidth="1"/>
    <col min="2054" max="2054" width="19.5703125" customWidth="1"/>
    <col min="2055" max="2055" width="13.85546875" customWidth="1"/>
    <col min="2056" max="2056" width="16.140625" customWidth="1"/>
    <col min="2057" max="2057" width="6.28515625" customWidth="1"/>
    <col min="2058" max="2058" width="13.42578125" customWidth="1"/>
    <col min="2059" max="2059" width="7.7109375" customWidth="1"/>
    <col min="2060" max="2064" width="7.140625" bestFit="1" customWidth="1"/>
    <col min="2065" max="2065" width="7.5703125" customWidth="1"/>
    <col min="2066" max="2066" width="6.140625" customWidth="1"/>
    <col min="2310" max="2310" width="19.5703125" customWidth="1"/>
    <col min="2311" max="2311" width="13.85546875" customWidth="1"/>
    <col min="2312" max="2312" width="16.140625" customWidth="1"/>
    <col min="2313" max="2313" width="6.28515625" customWidth="1"/>
    <col min="2314" max="2314" width="13.42578125" customWidth="1"/>
    <col min="2315" max="2315" width="7.7109375" customWidth="1"/>
    <col min="2316" max="2320" width="7.140625" bestFit="1" customWidth="1"/>
    <col min="2321" max="2321" width="7.5703125" customWidth="1"/>
    <col min="2322" max="2322" width="6.140625" customWidth="1"/>
    <col min="2566" max="2566" width="19.5703125" customWidth="1"/>
    <col min="2567" max="2567" width="13.85546875" customWidth="1"/>
    <col min="2568" max="2568" width="16.140625" customWidth="1"/>
    <col min="2569" max="2569" width="6.28515625" customWidth="1"/>
    <col min="2570" max="2570" width="13.42578125" customWidth="1"/>
    <col min="2571" max="2571" width="7.7109375" customWidth="1"/>
    <col min="2572" max="2576" width="7.140625" bestFit="1" customWidth="1"/>
    <col min="2577" max="2577" width="7.5703125" customWidth="1"/>
    <col min="2578" max="2578" width="6.140625" customWidth="1"/>
    <col min="2822" max="2822" width="19.5703125" customWidth="1"/>
    <col min="2823" max="2823" width="13.85546875" customWidth="1"/>
    <col min="2824" max="2824" width="16.140625" customWidth="1"/>
    <col min="2825" max="2825" width="6.28515625" customWidth="1"/>
    <col min="2826" max="2826" width="13.42578125" customWidth="1"/>
    <col min="2827" max="2827" width="7.7109375" customWidth="1"/>
    <col min="2828" max="2832" width="7.140625" bestFit="1" customWidth="1"/>
    <col min="2833" max="2833" width="7.5703125" customWidth="1"/>
    <col min="2834" max="2834" width="6.140625" customWidth="1"/>
    <col min="3078" max="3078" width="19.5703125" customWidth="1"/>
    <col min="3079" max="3079" width="13.85546875" customWidth="1"/>
    <col min="3080" max="3080" width="16.140625" customWidth="1"/>
    <col min="3081" max="3081" width="6.28515625" customWidth="1"/>
    <col min="3082" max="3082" width="13.42578125" customWidth="1"/>
    <col min="3083" max="3083" width="7.7109375" customWidth="1"/>
    <col min="3084" max="3088" width="7.140625" bestFit="1" customWidth="1"/>
    <col min="3089" max="3089" width="7.5703125" customWidth="1"/>
    <col min="3090" max="3090" width="6.140625" customWidth="1"/>
    <col min="3334" max="3334" width="19.5703125" customWidth="1"/>
    <col min="3335" max="3335" width="13.85546875" customWidth="1"/>
    <col min="3336" max="3336" width="16.140625" customWidth="1"/>
    <col min="3337" max="3337" width="6.28515625" customWidth="1"/>
    <col min="3338" max="3338" width="13.42578125" customWidth="1"/>
    <col min="3339" max="3339" width="7.7109375" customWidth="1"/>
    <col min="3340" max="3344" width="7.140625" bestFit="1" customWidth="1"/>
    <col min="3345" max="3345" width="7.5703125" customWidth="1"/>
    <col min="3346" max="3346" width="6.140625" customWidth="1"/>
    <col min="3590" max="3590" width="19.5703125" customWidth="1"/>
    <col min="3591" max="3591" width="13.85546875" customWidth="1"/>
    <col min="3592" max="3592" width="16.140625" customWidth="1"/>
    <col min="3593" max="3593" width="6.28515625" customWidth="1"/>
    <col min="3594" max="3594" width="13.42578125" customWidth="1"/>
    <col min="3595" max="3595" width="7.7109375" customWidth="1"/>
    <col min="3596" max="3600" width="7.140625" bestFit="1" customWidth="1"/>
    <col min="3601" max="3601" width="7.5703125" customWidth="1"/>
    <col min="3602" max="3602" width="6.140625" customWidth="1"/>
    <col min="3846" max="3846" width="19.5703125" customWidth="1"/>
    <col min="3847" max="3847" width="13.85546875" customWidth="1"/>
    <col min="3848" max="3848" width="16.140625" customWidth="1"/>
    <col min="3849" max="3849" width="6.28515625" customWidth="1"/>
    <col min="3850" max="3850" width="13.42578125" customWidth="1"/>
    <col min="3851" max="3851" width="7.7109375" customWidth="1"/>
    <col min="3852" max="3856" width="7.140625" bestFit="1" customWidth="1"/>
    <col min="3857" max="3857" width="7.5703125" customWidth="1"/>
    <col min="3858" max="3858" width="6.140625" customWidth="1"/>
    <col min="4102" max="4102" width="19.5703125" customWidth="1"/>
    <col min="4103" max="4103" width="13.85546875" customWidth="1"/>
    <col min="4104" max="4104" width="16.140625" customWidth="1"/>
    <col min="4105" max="4105" width="6.28515625" customWidth="1"/>
    <col min="4106" max="4106" width="13.42578125" customWidth="1"/>
    <col min="4107" max="4107" width="7.7109375" customWidth="1"/>
    <col min="4108" max="4112" width="7.140625" bestFit="1" customWidth="1"/>
    <col min="4113" max="4113" width="7.5703125" customWidth="1"/>
    <col min="4114" max="4114" width="6.140625" customWidth="1"/>
    <col min="4358" max="4358" width="19.5703125" customWidth="1"/>
    <col min="4359" max="4359" width="13.85546875" customWidth="1"/>
    <col min="4360" max="4360" width="16.140625" customWidth="1"/>
    <col min="4361" max="4361" width="6.28515625" customWidth="1"/>
    <col min="4362" max="4362" width="13.42578125" customWidth="1"/>
    <col min="4363" max="4363" width="7.7109375" customWidth="1"/>
    <col min="4364" max="4368" width="7.140625" bestFit="1" customWidth="1"/>
    <col min="4369" max="4369" width="7.5703125" customWidth="1"/>
    <col min="4370" max="4370" width="6.140625" customWidth="1"/>
    <col min="4614" max="4614" width="19.5703125" customWidth="1"/>
    <col min="4615" max="4615" width="13.85546875" customWidth="1"/>
    <col min="4616" max="4616" width="16.140625" customWidth="1"/>
    <col min="4617" max="4617" width="6.28515625" customWidth="1"/>
    <col min="4618" max="4618" width="13.42578125" customWidth="1"/>
    <col min="4619" max="4619" width="7.7109375" customWidth="1"/>
    <col min="4620" max="4624" width="7.140625" bestFit="1" customWidth="1"/>
    <col min="4625" max="4625" width="7.5703125" customWidth="1"/>
    <col min="4626" max="4626" width="6.140625" customWidth="1"/>
    <col min="4870" max="4870" width="19.5703125" customWidth="1"/>
    <col min="4871" max="4871" width="13.85546875" customWidth="1"/>
    <col min="4872" max="4872" width="16.140625" customWidth="1"/>
    <col min="4873" max="4873" width="6.28515625" customWidth="1"/>
    <col min="4874" max="4874" width="13.42578125" customWidth="1"/>
    <col min="4875" max="4875" width="7.7109375" customWidth="1"/>
    <col min="4876" max="4880" width="7.140625" bestFit="1" customWidth="1"/>
    <col min="4881" max="4881" width="7.5703125" customWidth="1"/>
    <col min="4882" max="4882" width="6.140625" customWidth="1"/>
    <col min="5126" max="5126" width="19.5703125" customWidth="1"/>
    <col min="5127" max="5127" width="13.85546875" customWidth="1"/>
    <col min="5128" max="5128" width="16.140625" customWidth="1"/>
    <col min="5129" max="5129" width="6.28515625" customWidth="1"/>
    <col min="5130" max="5130" width="13.42578125" customWidth="1"/>
    <col min="5131" max="5131" width="7.7109375" customWidth="1"/>
    <col min="5132" max="5136" width="7.140625" bestFit="1" customWidth="1"/>
    <col min="5137" max="5137" width="7.5703125" customWidth="1"/>
    <col min="5138" max="5138" width="6.140625" customWidth="1"/>
    <col min="5382" max="5382" width="19.5703125" customWidth="1"/>
    <col min="5383" max="5383" width="13.85546875" customWidth="1"/>
    <col min="5384" max="5384" width="16.140625" customWidth="1"/>
    <col min="5385" max="5385" width="6.28515625" customWidth="1"/>
    <col min="5386" max="5386" width="13.42578125" customWidth="1"/>
    <col min="5387" max="5387" width="7.7109375" customWidth="1"/>
    <col min="5388" max="5392" width="7.140625" bestFit="1" customWidth="1"/>
    <col min="5393" max="5393" width="7.5703125" customWidth="1"/>
    <col min="5394" max="5394" width="6.140625" customWidth="1"/>
    <col min="5638" max="5638" width="19.5703125" customWidth="1"/>
    <col min="5639" max="5639" width="13.85546875" customWidth="1"/>
    <col min="5640" max="5640" width="16.140625" customWidth="1"/>
    <col min="5641" max="5641" width="6.28515625" customWidth="1"/>
    <col min="5642" max="5642" width="13.42578125" customWidth="1"/>
    <col min="5643" max="5643" width="7.7109375" customWidth="1"/>
    <col min="5644" max="5648" width="7.140625" bestFit="1" customWidth="1"/>
    <col min="5649" max="5649" width="7.5703125" customWidth="1"/>
    <col min="5650" max="5650" width="6.140625" customWidth="1"/>
    <col min="5894" max="5894" width="19.5703125" customWidth="1"/>
    <col min="5895" max="5895" width="13.85546875" customWidth="1"/>
    <col min="5896" max="5896" width="16.140625" customWidth="1"/>
    <col min="5897" max="5897" width="6.28515625" customWidth="1"/>
    <col min="5898" max="5898" width="13.42578125" customWidth="1"/>
    <col min="5899" max="5899" width="7.7109375" customWidth="1"/>
    <col min="5900" max="5904" width="7.140625" bestFit="1" customWidth="1"/>
    <col min="5905" max="5905" width="7.5703125" customWidth="1"/>
    <col min="5906" max="5906" width="6.140625" customWidth="1"/>
    <col min="6150" max="6150" width="19.5703125" customWidth="1"/>
    <col min="6151" max="6151" width="13.85546875" customWidth="1"/>
    <col min="6152" max="6152" width="16.140625" customWidth="1"/>
    <col min="6153" max="6153" width="6.28515625" customWidth="1"/>
    <col min="6154" max="6154" width="13.42578125" customWidth="1"/>
    <col min="6155" max="6155" width="7.7109375" customWidth="1"/>
    <col min="6156" max="6160" width="7.140625" bestFit="1" customWidth="1"/>
    <col min="6161" max="6161" width="7.5703125" customWidth="1"/>
    <col min="6162" max="6162" width="6.140625" customWidth="1"/>
    <col min="6406" max="6406" width="19.5703125" customWidth="1"/>
    <col min="6407" max="6407" width="13.85546875" customWidth="1"/>
    <col min="6408" max="6408" width="16.140625" customWidth="1"/>
    <col min="6409" max="6409" width="6.28515625" customWidth="1"/>
    <col min="6410" max="6410" width="13.42578125" customWidth="1"/>
    <col min="6411" max="6411" width="7.7109375" customWidth="1"/>
    <col min="6412" max="6416" width="7.140625" bestFit="1" customWidth="1"/>
    <col min="6417" max="6417" width="7.5703125" customWidth="1"/>
    <col min="6418" max="6418" width="6.140625" customWidth="1"/>
    <col min="6662" max="6662" width="19.5703125" customWidth="1"/>
    <col min="6663" max="6663" width="13.85546875" customWidth="1"/>
    <col min="6664" max="6664" width="16.140625" customWidth="1"/>
    <col min="6665" max="6665" width="6.28515625" customWidth="1"/>
    <col min="6666" max="6666" width="13.42578125" customWidth="1"/>
    <col min="6667" max="6667" width="7.7109375" customWidth="1"/>
    <col min="6668" max="6672" width="7.140625" bestFit="1" customWidth="1"/>
    <col min="6673" max="6673" width="7.5703125" customWidth="1"/>
    <col min="6674" max="6674" width="6.140625" customWidth="1"/>
    <col min="6918" max="6918" width="19.5703125" customWidth="1"/>
    <col min="6919" max="6919" width="13.85546875" customWidth="1"/>
    <col min="6920" max="6920" width="16.140625" customWidth="1"/>
    <col min="6921" max="6921" width="6.28515625" customWidth="1"/>
    <col min="6922" max="6922" width="13.42578125" customWidth="1"/>
    <col min="6923" max="6923" width="7.7109375" customWidth="1"/>
    <col min="6924" max="6928" width="7.140625" bestFit="1" customWidth="1"/>
    <col min="6929" max="6929" width="7.5703125" customWidth="1"/>
    <col min="6930" max="6930" width="6.140625" customWidth="1"/>
    <col min="7174" max="7174" width="19.5703125" customWidth="1"/>
    <col min="7175" max="7175" width="13.85546875" customWidth="1"/>
    <col min="7176" max="7176" width="16.140625" customWidth="1"/>
    <col min="7177" max="7177" width="6.28515625" customWidth="1"/>
    <col min="7178" max="7178" width="13.42578125" customWidth="1"/>
    <col min="7179" max="7179" width="7.7109375" customWidth="1"/>
    <col min="7180" max="7184" width="7.140625" bestFit="1" customWidth="1"/>
    <col min="7185" max="7185" width="7.5703125" customWidth="1"/>
    <col min="7186" max="7186" width="6.140625" customWidth="1"/>
    <col min="7430" max="7430" width="19.5703125" customWidth="1"/>
    <col min="7431" max="7431" width="13.85546875" customWidth="1"/>
    <col min="7432" max="7432" width="16.140625" customWidth="1"/>
    <col min="7433" max="7433" width="6.28515625" customWidth="1"/>
    <col min="7434" max="7434" width="13.42578125" customWidth="1"/>
    <col min="7435" max="7435" width="7.7109375" customWidth="1"/>
    <col min="7436" max="7440" width="7.140625" bestFit="1" customWidth="1"/>
    <col min="7441" max="7441" width="7.5703125" customWidth="1"/>
    <col min="7442" max="7442" width="6.140625" customWidth="1"/>
    <col min="7686" max="7686" width="19.5703125" customWidth="1"/>
    <col min="7687" max="7687" width="13.85546875" customWidth="1"/>
    <col min="7688" max="7688" width="16.140625" customWidth="1"/>
    <col min="7689" max="7689" width="6.28515625" customWidth="1"/>
    <col min="7690" max="7690" width="13.42578125" customWidth="1"/>
    <col min="7691" max="7691" width="7.7109375" customWidth="1"/>
    <col min="7692" max="7696" width="7.140625" bestFit="1" customWidth="1"/>
    <col min="7697" max="7697" width="7.5703125" customWidth="1"/>
    <col min="7698" max="7698" width="6.140625" customWidth="1"/>
    <col min="7942" max="7942" width="19.5703125" customWidth="1"/>
    <col min="7943" max="7943" width="13.85546875" customWidth="1"/>
    <col min="7944" max="7944" width="16.140625" customWidth="1"/>
    <col min="7945" max="7945" width="6.28515625" customWidth="1"/>
    <col min="7946" max="7946" width="13.42578125" customWidth="1"/>
    <col min="7947" max="7947" width="7.7109375" customWidth="1"/>
    <col min="7948" max="7952" width="7.140625" bestFit="1" customWidth="1"/>
    <col min="7953" max="7953" width="7.5703125" customWidth="1"/>
    <col min="7954" max="7954" width="6.140625" customWidth="1"/>
    <col min="8198" max="8198" width="19.5703125" customWidth="1"/>
    <col min="8199" max="8199" width="13.85546875" customWidth="1"/>
    <col min="8200" max="8200" width="16.140625" customWidth="1"/>
    <col min="8201" max="8201" width="6.28515625" customWidth="1"/>
    <col min="8202" max="8202" width="13.42578125" customWidth="1"/>
    <col min="8203" max="8203" width="7.7109375" customWidth="1"/>
    <col min="8204" max="8208" width="7.140625" bestFit="1" customWidth="1"/>
    <col min="8209" max="8209" width="7.5703125" customWidth="1"/>
    <col min="8210" max="8210" width="6.140625" customWidth="1"/>
    <col min="8454" max="8454" width="19.5703125" customWidth="1"/>
    <col min="8455" max="8455" width="13.85546875" customWidth="1"/>
    <col min="8456" max="8456" width="16.140625" customWidth="1"/>
    <col min="8457" max="8457" width="6.28515625" customWidth="1"/>
    <col min="8458" max="8458" width="13.42578125" customWidth="1"/>
    <col min="8459" max="8459" width="7.7109375" customWidth="1"/>
    <col min="8460" max="8464" width="7.140625" bestFit="1" customWidth="1"/>
    <col min="8465" max="8465" width="7.5703125" customWidth="1"/>
    <col min="8466" max="8466" width="6.140625" customWidth="1"/>
    <col min="8710" max="8710" width="19.5703125" customWidth="1"/>
    <col min="8711" max="8711" width="13.85546875" customWidth="1"/>
    <col min="8712" max="8712" width="16.140625" customWidth="1"/>
    <col min="8713" max="8713" width="6.28515625" customWidth="1"/>
    <col min="8714" max="8714" width="13.42578125" customWidth="1"/>
    <col min="8715" max="8715" width="7.7109375" customWidth="1"/>
    <col min="8716" max="8720" width="7.140625" bestFit="1" customWidth="1"/>
    <col min="8721" max="8721" width="7.5703125" customWidth="1"/>
    <col min="8722" max="8722" width="6.140625" customWidth="1"/>
    <col min="8966" max="8966" width="19.5703125" customWidth="1"/>
    <col min="8967" max="8967" width="13.85546875" customWidth="1"/>
    <col min="8968" max="8968" width="16.140625" customWidth="1"/>
    <col min="8969" max="8969" width="6.28515625" customWidth="1"/>
    <col min="8970" max="8970" width="13.42578125" customWidth="1"/>
    <col min="8971" max="8971" width="7.7109375" customWidth="1"/>
    <col min="8972" max="8976" width="7.140625" bestFit="1" customWidth="1"/>
    <col min="8977" max="8977" width="7.5703125" customWidth="1"/>
    <col min="8978" max="8978" width="6.140625" customWidth="1"/>
    <col min="9222" max="9222" width="19.5703125" customWidth="1"/>
    <col min="9223" max="9223" width="13.85546875" customWidth="1"/>
    <col min="9224" max="9224" width="16.140625" customWidth="1"/>
    <col min="9225" max="9225" width="6.28515625" customWidth="1"/>
    <col min="9226" max="9226" width="13.42578125" customWidth="1"/>
    <col min="9227" max="9227" width="7.7109375" customWidth="1"/>
    <col min="9228" max="9232" width="7.140625" bestFit="1" customWidth="1"/>
    <col min="9233" max="9233" width="7.5703125" customWidth="1"/>
    <col min="9234" max="9234" width="6.140625" customWidth="1"/>
    <col min="9478" max="9478" width="19.5703125" customWidth="1"/>
    <col min="9479" max="9479" width="13.85546875" customWidth="1"/>
    <col min="9480" max="9480" width="16.140625" customWidth="1"/>
    <col min="9481" max="9481" width="6.28515625" customWidth="1"/>
    <col min="9482" max="9482" width="13.42578125" customWidth="1"/>
    <col min="9483" max="9483" width="7.7109375" customWidth="1"/>
    <col min="9484" max="9488" width="7.140625" bestFit="1" customWidth="1"/>
    <col min="9489" max="9489" width="7.5703125" customWidth="1"/>
    <col min="9490" max="9490" width="6.140625" customWidth="1"/>
    <col min="9734" max="9734" width="19.5703125" customWidth="1"/>
    <col min="9735" max="9735" width="13.85546875" customWidth="1"/>
    <col min="9736" max="9736" width="16.140625" customWidth="1"/>
    <col min="9737" max="9737" width="6.28515625" customWidth="1"/>
    <col min="9738" max="9738" width="13.42578125" customWidth="1"/>
    <col min="9739" max="9739" width="7.7109375" customWidth="1"/>
    <col min="9740" max="9744" width="7.140625" bestFit="1" customWidth="1"/>
    <col min="9745" max="9745" width="7.5703125" customWidth="1"/>
    <col min="9746" max="9746" width="6.140625" customWidth="1"/>
    <col min="9990" max="9990" width="19.5703125" customWidth="1"/>
    <col min="9991" max="9991" width="13.85546875" customWidth="1"/>
    <col min="9992" max="9992" width="16.140625" customWidth="1"/>
    <col min="9993" max="9993" width="6.28515625" customWidth="1"/>
    <col min="9994" max="9994" width="13.42578125" customWidth="1"/>
    <col min="9995" max="9995" width="7.7109375" customWidth="1"/>
    <col min="9996" max="10000" width="7.140625" bestFit="1" customWidth="1"/>
    <col min="10001" max="10001" width="7.5703125" customWidth="1"/>
    <col min="10002" max="10002" width="6.140625" customWidth="1"/>
    <col min="10246" max="10246" width="19.5703125" customWidth="1"/>
    <col min="10247" max="10247" width="13.85546875" customWidth="1"/>
    <col min="10248" max="10248" width="16.140625" customWidth="1"/>
    <col min="10249" max="10249" width="6.28515625" customWidth="1"/>
    <col min="10250" max="10250" width="13.42578125" customWidth="1"/>
    <col min="10251" max="10251" width="7.7109375" customWidth="1"/>
    <col min="10252" max="10256" width="7.140625" bestFit="1" customWidth="1"/>
    <col min="10257" max="10257" width="7.5703125" customWidth="1"/>
    <col min="10258" max="10258" width="6.140625" customWidth="1"/>
    <col min="10502" max="10502" width="19.5703125" customWidth="1"/>
    <col min="10503" max="10503" width="13.85546875" customWidth="1"/>
    <col min="10504" max="10504" width="16.140625" customWidth="1"/>
    <col min="10505" max="10505" width="6.28515625" customWidth="1"/>
    <col min="10506" max="10506" width="13.42578125" customWidth="1"/>
    <col min="10507" max="10507" width="7.7109375" customWidth="1"/>
    <col min="10508" max="10512" width="7.140625" bestFit="1" customWidth="1"/>
    <col min="10513" max="10513" width="7.5703125" customWidth="1"/>
    <col min="10514" max="10514" width="6.140625" customWidth="1"/>
    <col min="10758" max="10758" width="19.5703125" customWidth="1"/>
    <col min="10759" max="10759" width="13.85546875" customWidth="1"/>
    <col min="10760" max="10760" width="16.140625" customWidth="1"/>
    <col min="10761" max="10761" width="6.28515625" customWidth="1"/>
    <col min="10762" max="10762" width="13.42578125" customWidth="1"/>
    <col min="10763" max="10763" width="7.7109375" customWidth="1"/>
    <col min="10764" max="10768" width="7.140625" bestFit="1" customWidth="1"/>
    <col min="10769" max="10769" width="7.5703125" customWidth="1"/>
    <col min="10770" max="10770" width="6.140625" customWidth="1"/>
    <col min="11014" max="11014" width="19.5703125" customWidth="1"/>
    <col min="11015" max="11015" width="13.85546875" customWidth="1"/>
    <col min="11016" max="11016" width="16.140625" customWidth="1"/>
    <col min="11017" max="11017" width="6.28515625" customWidth="1"/>
    <col min="11018" max="11018" width="13.42578125" customWidth="1"/>
    <col min="11019" max="11019" width="7.7109375" customWidth="1"/>
    <col min="11020" max="11024" width="7.140625" bestFit="1" customWidth="1"/>
    <col min="11025" max="11025" width="7.5703125" customWidth="1"/>
    <col min="11026" max="11026" width="6.140625" customWidth="1"/>
    <col min="11270" max="11270" width="19.5703125" customWidth="1"/>
    <col min="11271" max="11271" width="13.85546875" customWidth="1"/>
    <col min="11272" max="11272" width="16.140625" customWidth="1"/>
    <col min="11273" max="11273" width="6.28515625" customWidth="1"/>
    <col min="11274" max="11274" width="13.42578125" customWidth="1"/>
    <col min="11275" max="11275" width="7.7109375" customWidth="1"/>
    <col min="11276" max="11280" width="7.140625" bestFit="1" customWidth="1"/>
    <col min="11281" max="11281" width="7.5703125" customWidth="1"/>
    <col min="11282" max="11282" width="6.140625" customWidth="1"/>
    <col min="11526" max="11526" width="19.5703125" customWidth="1"/>
    <col min="11527" max="11527" width="13.85546875" customWidth="1"/>
    <col min="11528" max="11528" width="16.140625" customWidth="1"/>
    <col min="11529" max="11529" width="6.28515625" customWidth="1"/>
    <col min="11530" max="11530" width="13.42578125" customWidth="1"/>
    <col min="11531" max="11531" width="7.7109375" customWidth="1"/>
    <col min="11532" max="11536" width="7.140625" bestFit="1" customWidth="1"/>
    <col min="11537" max="11537" width="7.5703125" customWidth="1"/>
    <col min="11538" max="11538" width="6.140625" customWidth="1"/>
    <col min="11782" max="11782" width="19.5703125" customWidth="1"/>
    <col min="11783" max="11783" width="13.85546875" customWidth="1"/>
    <col min="11784" max="11784" width="16.140625" customWidth="1"/>
    <col min="11785" max="11785" width="6.28515625" customWidth="1"/>
    <col min="11786" max="11786" width="13.42578125" customWidth="1"/>
    <col min="11787" max="11787" width="7.7109375" customWidth="1"/>
    <col min="11788" max="11792" width="7.140625" bestFit="1" customWidth="1"/>
    <col min="11793" max="11793" width="7.5703125" customWidth="1"/>
    <col min="11794" max="11794" width="6.140625" customWidth="1"/>
    <col min="12038" max="12038" width="19.5703125" customWidth="1"/>
    <col min="12039" max="12039" width="13.85546875" customWidth="1"/>
    <col min="12040" max="12040" width="16.140625" customWidth="1"/>
    <col min="12041" max="12041" width="6.28515625" customWidth="1"/>
    <col min="12042" max="12042" width="13.42578125" customWidth="1"/>
    <col min="12043" max="12043" width="7.7109375" customWidth="1"/>
    <col min="12044" max="12048" width="7.140625" bestFit="1" customWidth="1"/>
    <col min="12049" max="12049" width="7.5703125" customWidth="1"/>
    <col min="12050" max="12050" width="6.140625" customWidth="1"/>
    <col min="12294" max="12294" width="19.5703125" customWidth="1"/>
    <col min="12295" max="12295" width="13.85546875" customWidth="1"/>
    <col min="12296" max="12296" width="16.140625" customWidth="1"/>
    <col min="12297" max="12297" width="6.28515625" customWidth="1"/>
    <col min="12298" max="12298" width="13.42578125" customWidth="1"/>
    <col min="12299" max="12299" width="7.7109375" customWidth="1"/>
    <col min="12300" max="12304" width="7.140625" bestFit="1" customWidth="1"/>
    <col min="12305" max="12305" width="7.5703125" customWidth="1"/>
    <col min="12306" max="12306" width="6.140625" customWidth="1"/>
    <col min="12550" max="12550" width="19.5703125" customWidth="1"/>
    <col min="12551" max="12551" width="13.85546875" customWidth="1"/>
    <col min="12552" max="12552" width="16.140625" customWidth="1"/>
    <col min="12553" max="12553" width="6.28515625" customWidth="1"/>
    <col min="12554" max="12554" width="13.42578125" customWidth="1"/>
    <col min="12555" max="12555" width="7.7109375" customWidth="1"/>
    <col min="12556" max="12560" width="7.140625" bestFit="1" customWidth="1"/>
    <col min="12561" max="12561" width="7.5703125" customWidth="1"/>
    <col min="12562" max="12562" width="6.140625" customWidth="1"/>
    <col min="12806" max="12806" width="19.5703125" customWidth="1"/>
    <col min="12807" max="12807" width="13.85546875" customWidth="1"/>
    <col min="12808" max="12808" width="16.140625" customWidth="1"/>
    <col min="12809" max="12809" width="6.28515625" customWidth="1"/>
    <col min="12810" max="12810" width="13.42578125" customWidth="1"/>
    <col min="12811" max="12811" width="7.7109375" customWidth="1"/>
    <col min="12812" max="12816" width="7.140625" bestFit="1" customWidth="1"/>
    <col min="12817" max="12817" width="7.5703125" customWidth="1"/>
    <col min="12818" max="12818" width="6.140625" customWidth="1"/>
    <col min="13062" max="13062" width="19.5703125" customWidth="1"/>
    <col min="13063" max="13063" width="13.85546875" customWidth="1"/>
    <col min="13064" max="13064" width="16.140625" customWidth="1"/>
    <col min="13065" max="13065" width="6.28515625" customWidth="1"/>
    <col min="13066" max="13066" width="13.42578125" customWidth="1"/>
    <col min="13067" max="13067" width="7.7109375" customWidth="1"/>
    <col min="13068" max="13072" width="7.140625" bestFit="1" customWidth="1"/>
    <col min="13073" max="13073" width="7.5703125" customWidth="1"/>
    <col min="13074" max="13074" width="6.140625" customWidth="1"/>
    <col min="13318" max="13318" width="19.5703125" customWidth="1"/>
    <col min="13319" max="13319" width="13.85546875" customWidth="1"/>
    <col min="13320" max="13320" width="16.140625" customWidth="1"/>
    <col min="13321" max="13321" width="6.28515625" customWidth="1"/>
    <col min="13322" max="13322" width="13.42578125" customWidth="1"/>
    <col min="13323" max="13323" width="7.7109375" customWidth="1"/>
    <col min="13324" max="13328" width="7.140625" bestFit="1" customWidth="1"/>
    <col min="13329" max="13329" width="7.5703125" customWidth="1"/>
    <col min="13330" max="13330" width="6.140625" customWidth="1"/>
    <col min="13574" max="13574" width="19.5703125" customWidth="1"/>
    <col min="13575" max="13575" width="13.85546875" customWidth="1"/>
    <col min="13576" max="13576" width="16.140625" customWidth="1"/>
    <col min="13577" max="13577" width="6.28515625" customWidth="1"/>
    <col min="13578" max="13578" width="13.42578125" customWidth="1"/>
    <col min="13579" max="13579" width="7.7109375" customWidth="1"/>
    <col min="13580" max="13584" width="7.140625" bestFit="1" customWidth="1"/>
    <col min="13585" max="13585" width="7.5703125" customWidth="1"/>
    <col min="13586" max="13586" width="6.140625" customWidth="1"/>
    <col min="13830" max="13830" width="19.5703125" customWidth="1"/>
    <col min="13831" max="13831" width="13.85546875" customWidth="1"/>
    <col min="13832" max="13832" width="16.140625" customWidth="1"/>
    <col min="13833" max="13833" width="6.28515625" customWidth="1"/>
    <col min="13834" max="13834" width="13.42578125" customWidth="1"/>
    <col min="13835" max="13835" width="7.7109375" customWidth="1"/>
    <col min="13836" max="13840" width="7.140625" bestFit="1" customWidth="1"/>
    <col min="13841" max="13841" width="7.5703125" customWidth="1"/>
    <col min="13842" max="13842" width="6.140625" customWidth="1"/>
    <col min="14086" max="14086" width="19.5703125" customWidth="1"/>
    <col min="14087" max="14087" width="13.85546875" customWidth="1"/>
    <col min="14088" max="14088" width="16.140625" customWidth="1"/>
    <col min="14089" max="14089" width="6.28515625" customWidth="1"/>
    <col min="14090" max="14090" width="13.42578125" customWidth="1"/>
    <col min="14091" max="14091" width="7.7109375" customWidth="1"/>
    <col min="14092" max="14096" width="7.140625" bestFit="1" customWidth="1"/>
    <col min="14097" max="14097" width="7.5703125" customWidth="1"/>
    <col min="14098" max="14098" width="6.140625" customWidth="1"/>
    <col min="14342" max="14342" width="19.5703125" customWidth="1"/>
    <col min="14343" max="14343" width="13.85546875" customWidth="1"/>
    <col min="14344" max="14344" width="16.140625" customWidth="1"/>
    <col min="14345" max="14345" width="6.28515625" customWidth="1"/>
    <col min="14346" max="14346" width="13.42578125" customWidth="1"/>
    <col min="14347" max="14347" width="7.7109375" customWidth="1"/>
    <col min="14348" max="14352" width="7.140625" bestFit="1" customWidth="1"/>
    <col min="14353" max="14353" width="7.5703125" customWidth="1"/>
    <col min="14354" max="14354" width="6.140625" customWidth="1"/>
    <col min="14598" max="14598" width="19.5703125" customWidth="1"/>
    <col min="14599" max="14599" width="13.85546875" customWidth="1"/>
    <col min="14600" max="14600" width="16.140625" customWidth="1"/>
    <col min="14601" max="14601" width="6.28515625" customWidth="1"/>
    <col min="14602" max="14602" width="13.42578125" customWidth="1"/>
    <col min="14603" max="14603" width="7.7109375" customWidth="1"/>
    <col min="14604" max="14608" width="7.140625" bestFit="1" customWidth="1"/>
    <col min="14609" max="14609" width="7.5703125" customWidth="1"/>
    <col min="14610" max="14610" width="6.140625" customWidth="1"/>
    <col min="14854" max="14854" width="19.5703125" customWidth="1"/>
    <col min="14855" max="14855" width="13.85546875" customWidth="1"/>
    <col min="14856" max="14856" width="16.140625" customWidth="1"/>
    <col min="14857" max="14857" width="6.28515625" customWidth="1"/>
    <col min="14858" max="14858" width="13.42578125" customWidth="1"/>
    <col min="14859" max="14859" width="7.7109375" customWidth="1"/>
    <col min="14860" max="14864" width="7.140625" bestFit="1" customWidth="1"/>
    <col min="14865" max="14865" width="7.5703125" customWidth="1"/>
    <col min="14866" max="14866" width="6.140625" customWidth="1"/>
    <col min="15110" max="15110" width="19.5703125" customWidth="1"/>
    <col min="15111" max="15111" width="13.85546875" customWidth="1"/>
    <col min="15112" max="15112" width="16.140625" customWidth="1"/>
    <col min="15113" max="15113" width="6.28515625" customWidth="1"/>
    <col min="15114" max="15114" width="13.42578125" customWidth="1"/>
    <col min="15115" max="15115" width="7.7109375" customWidth="1"/>
    <col min="15116" max="15120" width="7.140625" bestFit="1" customWidth="1"/>
    <col min="15121" max="15121" width="7.5703125" customWidth="1"/>
    <col min="15122" max="15122" width="6.140625" customWidth="1"/>
    <col min="15366" max="15366" width="19.5703125" customWidth="1"/>
    <col min="15367" max="15367" width="13.85546875" customWidth="1"/>
    <col min="15368" max="15368" width="16.140625" customWidth="1"/>
    <col min="15369" max="15369" width="6.28515625" customWidth="1"/>
    <col min="15370" max="15370" width="13.42578125" customWidth="1"/>
    <col min="15371" max="15371" width="7.7109375" customWidth="1"/>
    <col min="15372" max="15376" width="7.140625" bestFit="1" customWidth="1"/>
    <col min="15377" max="15377" width="7.5703125" customWidth="1"/>
    <col min="15378" max="15378" width="6.140625" customWidth="1"/>
    <col min="15622" max="15622" width="19.5703125" customWidth="1"/>
    <col min="15623" max="15623" width="13.85546875" customWidth="1"/>
    <col min="15624" max="15624" width="16.140625" customWidth="1"/>
    <col min="15625" max="15625" width="6.28515625" customWidth="1"/>
    <col min="15626" max="15626" width="13.42578125" customWidth="1"/>
    <col min="15627" max="15627" width="7.7109375" customWidth="1"/>
    <col min="15628" max="15632" width="7.140625" bestFit="1" customWidth="1"/>
    <col min="15633" max="15633" width="7.5703125" customWidth="1"/>
    <col min="15634" max="15634" width="6.140625" customWidth="1"/>
    <col min="15878" max="15878" width="19.5703125" customWidth="1"/>
    <col min="15879" max="15879" width="13.85546875" customWidth="1"/>
    <col min="15880" max="15880" width="16.140625" customWidth="1"/>
    <col min="15881" max="15881" width="6.28515625" customWidth="1"/>
    <col min="15882" max="15882" width="13.42578125" customWidth="1"/>
    <col min="15883" max="15883" width="7.7109375" customWidth="1"/>
    <col min="15884" max="15888" width="7.140625" bestFit="1" customWidth="1"/>
    <col min="15889" max="15889" width="7.5703125" customWidth="1"/>
    <col min="15890" max="15890" width="6.140625" customWidth="1"/>
    <col min="16134" max="16134" width="19.5703125" customWidth="1"/>
    <col min="16135" max="16135" width="13.85546875" customWidth="1"/>
    <col min="16136" max="16136" width="16.140625" customWidth="1"/>
    <col min="16137" max="16137" width="6.28515625" customWidth="1"/>
    <col min="16138" max="16138" width="13.42578125" customWidth="1"/>
    <col min="16139" max="16139" width="7.7109375" customWidth="1"/>
    <col min="16140" max="16144" width="7.140625" bestFit="1" customWidth="1"/>
    <col min="16145" max="16145" width="7.5703125" customWidth="1"/>
    <col min="16146" max="16146" width="6.140625" customWidth="1"/>
  </cols>
  <sheetData>
    <row r="1" spans="1:24" s="11" customFormat="1" ht="38.25" x14ac:dyDescent="0.2">
      <c r="A1" s="4" t="s">
        <v>19</v>
      </c>
      <c r="B1" s="5"/>
      <c r="C1" s="6"/>
      <c r="D1" s="7"/>
      <c r="E1" s="8" t="s">
        <v>56</v>
      </c>
      <c r="F1" s="9" t="s">
        <v>1</v>
      </c>
      <c r="G1" s="10" t="s">
        <v>20</v>
      </c>
      <c r="H1" s="9" t="s">
        <v>21</v>
      </c>
      <c r="I1" s="9" t="s">
        <v>22</v>
      </c>
      <c r="J1" s="9" t="s">
        <v>23</v>
      </c>
      <c r="K1" s="9" t="s">
        <v>24</v>
      </c>
      <c r="L1" s="10" t="s">
        <v>20</v>
      </c>
      <c r="M1" s="9" t="s">
        <v>21</v>
      </c>
      <c r="N1" s="9" t="s">
        <v>22</v>
      </c>
      <c r="O1" s="9" t="s">
        <v>23</v>
      </c>
      <c r="P1" s="9" t="s">
        <v>24</v>
      </c>
      <c r="Q1" s="9" t="s">
        <v>0</v>
      </c>
      <c r="R1" s="9" t="s">
        <v>59</v>
      </c>
      <c r="S1" s="60" t="s">
        <v>14</v>
      </c>
      <c r="T1" s="59" t="s">
        <v>62</v>
      </c>
      <c r="U1" s="60" t="s">
        <v>0</v>
      </c>
      <c r="V1" s="62" t="s">
        <v>1</v>
      </c>
      <c r="W1"/>
      <c r="X1"/>
    </row>
    <row r="2" spans="1:24" s="11" customFormat="1" ht="13.5" thickBot="1" x14ac:dyDescent="0.25">
      <c r="A2" s="12" t="s">
        <v>70</v>
      </c>
      <c r="B2" s="13"/>
      <c r="C2" s="14"/>
      <c r="D2" s="7"/>
      <c r="E2" s="15">
        <v>44651</v>
      </c>
      <c r="F2" s="16" t="s">
        <v>60</v>
      </c>
      <c r="G2" s="17" t="s">
        <v>10</v>
      </c>
      <c r="H2" s="17" t="s">
        <v>10</v>
      </c>
      <c r="I2" s="17" t="s">
        <v>10</v>
      </c>
      <c r="J2" s="17" t="s">
        <v>10</v>
      </c>
      <c r="K2" s="17" t="s">
        <v>10</v>
      </c>
      <c r="L2" s="17" t="s">
        <v>25</v>
      </c>
      <c r="M2" s="16" t="s">
        <v>25</v>
      </c>
      <c r="N2" s="16" t="s">
        <v>25</v>
      </c>
      <c r="O2" s="16" t="s">
        <v>25</v>
      </c>
      <c r="P2" s="16" t="s">
        <v>25</v>
      </c>
      <c r="Q2" s="16"/>
      <c r="R2" s="18" t="s">
        <v>26</v>
      </c>
      <c r="S2" s="61" t="s">
        <v>15</v>
      </c>
      <c r="T2" s="57" t="s">
        <v>26</v>
      </c>
      <c r="U2" s="61" t="s">
        <v>57</v>
      </c>
      <c r="V2" s="63" t="s">
        <v>69</v>
      </c>
      <c r="W2"/>
      <c r="X2"/>
    </row>
    <row r="3" spans="1:24" s="11" customFormat="1" x14ac:dyDescent="0.2">
      <c r="A3" s="66"/>
      <c r="D3" s="7"/>
      <c r="E3" s="67"/>
      <c r="F3" s="34"/>
      <c r="G3" s="65"/>
      <c r="H3" s="64"/>
      <c r="I3" s="65"/>
      <c r="J3" s="65"/>
      <c r="K3" s="65"/>
      <c r="L3" s="65"/>
      <c r="M3" s="64"/>
      <c r="N3" s="34"/>
      <c r="O3" s="34"/>
      <c r="P3" s="34"/>
      <c r="Q3" s="34"/>
      <c r="R3" s="68"/>
      <c r="S3" s="69"/>
      <c r="T3" s="70"/>
      <c r="U3" s="69"/>
      <c r="V3" s="71"/>
      <c r="W3"/>
      <c r="X3"/>
    </row>
    <row r="4" spans="1:24" x14ac:dyDescent="0.2">
      <c r="A4" s="19" t="s">
        <v>13</v>
      </c>
      <c r="B4" s="30"/>
      <c r="E4" s="101"/>
      <c r="F4" s="102"/>
      <c r="G4" s="103"/>
      <c r="H4" s="104"/>
      <c r="I4" s="105"/>
      <c r="J4" s="106"/>
      <c r="K4" s="107"/>
      <c r="L4" s="103"/>
      <c r="M4" s="104"/>
      <c r="N4" s="105"/>
      <c r="O4" s="106"/>
      <c r="P4" s="107"/>
      <c r="Q4" s="108"/>
      <c r="R4" s="109"/>
      <c r="S4" s="108"/>
      <c r="T4" s="110"/>
      <c r="U4" s="175"/>
      <c r="V4" s="111"/>
    </row>
    <row r="5" spans="1:24" x14ac:dyDescent="0.2">
      <c r="A5" s="19"/>
      <c r="B5" s="30" t="s">
        <v>17</v>
      </c>
      <c r="C5" s="30"/>
      <c r="E5" s="101">
        <v>150</v>
      </c>
      <c r="F5" s="102">
        <v>300</v>
      </c>
      <c r="G5" s="103">
        <v>150</v>
      </c>
      <c r="H5" s="104">
        <v>150</v>
      </c>
      <c r="I5" s="105"/>
      <c r="J5" s="106"/>
      <c r="K5" s="107">
        <f t="shared" ref="K5:K9" si="0">SUM(G5:J5)</f>
        <v>300</v>
      </c>
      <c r="L5" s="103">
        <v>0</v>
      </c>
      <c r="M5" s="104">
        <v>0</v>
      </c>
      <c r="N5" s="105"/>
      <c r="O5" s="106"/>
      <c r="P5" s="107">
        <f>SUM(L5:O5)</f>
        <v>0</v>
      </c>
      <c r="Q5" s="108">
        <f>E5+K5-P5</f>
        <v>450</v>
      </c>
      <c r="R5" s="109">
        <v>11</v>
      </c>
      <c r="S5" s="108">
        <v>-450</v>
      </c>
      <c r="T5" s="110"/>
      <c r="U5" s="175">
        <f t="shared" ref="U5:U8" si="1">Q5+S5</f>
        <v>0</v>
      </c>
      <c r="V5" s="111">
        <v>150</v>
      </c>
    </row>
    <row r="6" spans="1:24" x14ac:dyDescent="0.2">
      <c r="A6" s="19"/>
      <c r="B6" s="31" t="s">
        <v>72</v>
      </c>
      <c r="C6" s="30"/>
      <c r="E6" s="101">
        <v>0</v>
      </c>
      <c r="F6" s="102">
        <v>0</v>
      </c>
      <c r="G6" s="103">
        <v>0</v>
      </c>
      <c r="H6" s="104">
        <v>0</v>
      </c>
      <c r="I6" s="105"/>
      <c r="J6" s="106"/>
      <c r="K6" s="107">
        <f t="shared" si="0"/>
        <v>0</v>
      </c>
      <c r="L6" s="103">
        <v>0</v>
      </c>
      <c r="M6" s="104">
        <v>0</v>
      </c>
      <c r="N6" s="105"/>
      <c r="O6" s="106"/>
      <c r="P6" s="107">
        <f>SUM(L6:O6)</f>
        <v>0</v>
      </c>
      <c r="Q6" s="108">
        <f>E6+K6-P6</f>
        <v>0</v>
      </c>
      <c r="R6" s="109"/>
      <c r="S6" s="108"/>
      <c r="T6" s="110"/>
      <c r="U6" s="175">
        <f t="shared" si="1"/>
        <v>0</v>
      </c>
      <c r="V6" s="111">
        <v>200</v>
      </c>
    </row>
    <row r="7" spans="1:24" x14ac:dyDescent="0.2">
      <c r="A7" s="19"/>
      <c r="B7" s="32" t="s">
        <v>96</v>
      </c>
      <c r="C7" s="30"/>
      <c r="E7" s="101">
        <v>276</v>
      </c>
      <c r="F7" s="102">
        <v>100</v>
      </c>
      <c r="G7" s="103">
        <v>50</v>
      </c>
      <c r="H7" s="104">
        <v>50</v>
      </c>
      <c r="I7" s="105"/>
      <c r="J7" s="106"/>
      <c r="K7" s="107">
        <f t="shared" si="0"/>
        <v>100</v>
      </c>
      <c r="L7" s="103">
        <v>15</v>
      </c>
      <c r="M7" s="104">
        <v>15</v>
      </c>
      <c r="N7" s="105">
        <v>15</v>
      </c>
      <c r="O7" s="106">
        <v>10</v>
      </c>
      <c r="P7" s="107">
        <f>SUM(L7:O7)</f>
        <v>55</v>
      </c>
      <c r="Q7" s="108">
        <f>E7+K7-P7</f>
        <v>321</v>
      </c>
      <c r="R7" s="109">
        <v>11</v>
      </c>
      <c r="S7" s="108">
        <v>450</v>
      </c>
      <c r="T7" s="110"/>
      <c r="U7" s="175">
        <f t="shared" si="1"/>
        <v>771</v>
      </c>
      <c r="V7" s="111"/>
    </row>
    <row r="8" spans="1:24" ht="13.5" thickBot="1" x14ac:dyDescent="0.25">
      <c r="A8" s="19"/>
      <c r="B8" s="26" t="s">
        <v>28</v>
      </c>
      <c r="C8" s="30"/>
      <c r="E8" s="101">
        <v>3175</v>
      </c>
      <c r="F8" s="102">
        <v>500</v>
      </c>
      <c r="G8" s="112">
        <v>250</v>
      </c>
      <c r="H8" s="113">
        <v>950</v>
      </c>
      <c r="I8" s="114"/>
      <c r="J8" s="115"/>
      <c r="K8" s="116">
        <f t="shared" si="0"/>
        <v>1200</v>
      </c>
      <c r="L8" s="112">
        <v>1002</v>
      </c>
      <c r="M8" s="113">
        <v>0</v>
      </c>
      <c r="N8" s="114"/>
      <c r="O8" s="115">
        <v>462</v>
      </c>
      <c r="P8" s="116">
        <f>SUM(L8:O8)</f>
        <v>1464</v>
      </c>
      <c r="Q8" s="108">
        <f>E8+K8-P8</f>
        <v>2911</v>
      </c>
      <c r="R8" s="109"/>
      <c r="S8" s="108"/>
      <c r="T8" s="110"/>
      <c r="U8" s="175">
        <f t="shared" si="1"/>
        <v>2911</v>
      </c>
      <c r="V8" s="111"/>
    </row>
    <row r="9" spans="1:24" ht="13.5" thickBot="1" x14ac:dyDescent="0.25">
      <c r="A9" s="19"/>
      <c r="B9" s="11"/>
      <c r="C9" s="30"/>
      <c r="D9" s="28" t="s">
        <v>24</v>
      </c>
      <c r="E9" s="117">
        <f>SUM(E5:E8)</f>
        <v>3601</v>
      </c>
      <c r="F9" s="118">
        <f>SUM(F5:F8)</f>
        <v>900</v>
      </c>
      <c r="G9" s="119">
        <f t="shared" ref="G9:J9" si="2">SUM(G5:G8)</f>
        <v>450</v>
      </c>
      <c r="H9" s="120">
        <f t="shared" si="2"/>
        <v>1150</v>
      </c>
      <c r="I9" s="121">
        <f t="shared" si="2"/>
        <v>0</v>
      </c>
      <c r="J9" s="122">
        <f t="shared" si="2"/>
        <v>0</v>
      </c>
      <c r="K9" s="123">
        <f t="shared" si="0"/>
        <v>1600</v>
      </c>
      <c r="L9" s="124">
        <f>SUM(L5:L8)</f>
        <v>1017</v>
      </c>
      <c r="M9" s="125">
        <f>SUM(M5:M8)</f>
        <v>15</v>
      </c>
      <c r="N9" s="121">
        <f>SUM(N5:N8)</f>
        <v>15</v>
      </c>
      <c r="O9" s="122">
        <f>SUM(O5:O8)</f>
        <v>472</v>
      </c>
      <c r="P9" s="123">
        <f>SUM(L9:O9)</f>
        <v>1519</v>
      </c>
      <c r="Q9" s="126">
        <f>SUM(Q5:Q8)</f>
        <v>3682</v>
      </c>
      <c r="R9" s="109"/>
      <c r="S9" s="127">
        <f>SUM(S5:S8)</f>
        <v>0</v>
      </c>
      <c r="T9" s="110"/>
      <c r="U9" s="176">
        <f>SUM(U5:U8)</f>
        <v>3682</v>
      </c>
      <c r="V9" s="128">
        <f>SUM(V5:V8)</f>
        <v>350</v>
      </c>
    </row>
    <row r="10" spans="1:24" x14ac:dyDescent="0.2">
      <c r="A10" s="22"/>
      <c r="B10" s="11"/>
      <c r="D10" s="24"/>
      <c r="E10" s="129"/>
      <c r="F10" s="130"/>
      <c r="G10" s="131"/>
      <c r="H10" s="132"/>
      <c r="I10" s="133"/>
      <c r="J10" s="134"/>
      <c r="K10" s="135"/>
      <c r="L10" s="136"/>
      <c r="M10" s="132"/>
      <c r="N10" s="133"/>
      <c r="O10" s="134"/>
      <c r="P10" s="135"/>
      <c r="Q10" s="137"/>
      <c r="R10" s="138"/>
      <c r="S10" s="108"/>
      <c r="T10" s="110"/>
      <c r="U10" s="175"/>
      <c r="V10" s="111"/>
    </row>
    <row r="11" spans="1:24" x14ac:dyDescent="0.2">
      <c r="A11" s="19" t="s">
        <v>8</v>
      </c>
      <c r="E11" s="139"/>
      <c r="F11" s="140"/>
      <c r="G11" s="103"/>
      <c r="H11" s="141"/>
      <c r="I11" s="105"/>
      <c r="J11" s="106"/>
      <c r="K11" s="107"/>
      <c r="L11" s="142"/>
      <c r="M11" s="141"/>
      <c r="N11" s="105"/>
      <c r="O11" s="106"/>
      <c r="P11" s="107"/>
      <c r="Q11" s="108"/>
      <c r="R11" s="138"/>
      <c r="S11" s="108"/>
      <c r="T11" s="110"/>
      <c r="U11" s="175"/>
      <c r="V11" s="111"/>
    </row>
    <row r="12" spans="1:24" x14ac:dyDescent="0.2">
      <c r="A12" s="19"/>
      <c r="B12" t="s">
        <v>17</v>
      </c>
      <c r="E12" s="139">
        <v>124</v>
      </c>
      <c r="F12" s="140">
        <v>0</v>
      </c>
      <c r="G12" s="103"/>
      <c r="H12" s="141"/>
      <c r="I12" s="105"/>
      <c r="J12" s="106"/>
      <c r="K12" s="107">
        <f>SUM(G12:J12)</f>
        <v>0</v>
      </c>
      <c r="L12" s="142">
        <v>0</v>
      </c>
      <c r="M12" s="141">
        <v>0</v>
      </c>
      <c r="N12" s="105"/>
      <c r="O12" s="106"/>
      <c r="P12" s="107">
        <f>SUM(L12:O12)</f>
        <v>0</v>
      </c>
      <c r="Q12" s="108">
        <f t="shared" ref="Q12:Q15" si="3">E12+K12-P12</f>
        <v>124</v>
      </c>
      <c r="R12" s="138">
        <v>1</v>
      </c>
      <c r="S12" s="108">
        <v>-124</v>
      </c>
      <c r="T12" s="110"/>
      <c r="U12" s="175">
        <f>Q12+S12</f>
        <v>0</v>
      </c>
      <c r="V12" s="111">
        <v>150</v>
      </c>
    </row>
    <row r="13" spans="1:24" x14ac:dyDescent="0.2">
      <c r="A13" s="19"/>
      <c r="B13" s="21" t="s">
        <v>27</v>
      </c>
      <c r="E13" s="139">
        <v>630</v>
      </c>
      <c r="F13" s="140">
        <v>100</v>
      </c>
      <c r="G13" s="103">
        <v>50</v>
      </c>
      <c r="H13" s="141">
        <v>50</v>
      </c>
      <c r="I13" s="105"/>
      <c r="J13" s="106"/>
      <c r="K13" s="107">
        <f t="shared" ref="K13:K16" si="4">SUM(G13:J13)</f>
        <v>100</v>
      </c>
      <c r="L13" s="142">
        <v>0</v>
      </c>
      <c r="M13" s="141">
        <v>0</v>
      </c>
      <c r="N13" s="105"/>
      <c r="O13" s="106"/>
      <c r="P13" s="107">
        <f t="shared" ref="P13:P63" si="5">SUM(L13:O13)</f>
        <v>0</v>
      </c>
      <c r="Q13" s="108">
        <f t="shared" si="3"/>
        <v>730</v>
      </c>
      <c r="R13" s="138"/>
      <c r="S13" s="108"/>
      <c r="T13" s="110"/>
      <c r="U13" s="175">
        <f t="shared" ref="U13:U15" si="6">Q13+S13</f>
        <v>730</v>
      </c>
      <c r="V13" s="111">
        <v>0</v>
      </c>
    </row>
    <row r="14" spans="1:24" x14ac:dyDescent="0.2">
      <c r="A14" s="19"/>
      <c r="B14" s="21" t="s">
        <v>74</v>
      </c>
      <c r="E14" s="139">
        <v>1520</v>
      </c>
      <c r="F14" s="140">
        <v>200</v>
      </c>
      <c r="G14" s="103">
        <v>100</v>
      </c>
      <c r="H14" s="141">
        <v>100</v>
      </c>
      <c r="I14" s="105"/>
      <c r="J14" s="106"/>
      <c r="K14" s="107">
        <f t="shared" si="4"/>
        <v>200</v>
      </c>
      <c r="L14" s="142">
        <v>1142</v>
      </c>
      <c r="M14" s="141">
        <v>0</v>
      </c>
      <c r="N14" s="105"/>
      <c r="O14" s="106">
        <v>742</v>
      </c>
      <c r="P14" s="107">
        <f t="shared" si="5"/>
        <v>1884</v>
      </c>
      <c r="Q14" s="108">
        <f t="shared" si="3"/>
        <v>-164</v>
      </c>
      <c r="R14" s="138">
        <v>1</v>
      </c>
      <c r="S14" s="108">
        <v>124</v>
      </c>
      <c r="T14" s="110"/>
      <c r="U14" s="175">
        <f t="shared" si="6"/>
        <v>-40</v>
      </c>
      <c r="V14" s="111">
        <v>200</v>
      </c>
    </row>
    <row r="15" spans="1:24" ht="13.5" thickBot="1" x14ac:dyDescent="0.25">
      <c r="A15" s="22"/>
      <c r="B15" s="11" t="s">
        <v>29</v>
      </c>
      <c r="E15" s="143">
        <v>0</v>
      </c>
      <c r="F15" s="144">
        <v>200</v>
      </c>
      <c r="G15" s="112">
        <v>100</v>
      </c>
      <c r="H15" s="145">
        <v>100</v>
      </c>
      <c r="I15" s="114"/>
      <c r="J15" s="115"/>
      <c r="K15" s="116">
        <f t="shared" si="4"/>
        <v>200</v>
      </c>
      <c r="L15" s="146">
        <v>0</v>
      </c>
      <c r="M15" s="145">
        <v>200</v>
      </c>
      <c r="N15" s="114"/>
      <c r="O15" s="115"/>
      <c r="P15" s="116">
        <f t="shared" si="5"/>
        <v>200</v>
      </c>
      <c r="Q15" s="147">
        <f t="shared" si="3"/>
        <v>0</v>
      </c>
      <c r="R15" s="138"/>
      <c r="S15" s="108"/>
      <c r="T15" s="110"/>
      <c r="U15" s="175">
        <f t="shared" si="6"/>
        <v>0</v>
      </c>
      <c r="V15" s="111">
        <v>200</v>
      </c>
    </row>
    <row r="16" spans="1:24" ht="13.5" thickBot="1" x14ac:dyDescent="0.25">
      <c r="A16" s="22"/>
      <c r="B16" s="11"/>
      <c r="D16" s="23" t="s">
        <v>24</v>
      </c>
      <c r="E16" s="148">
        <f>SUM(E12:E15)</f>
        <v>2274</v>
      </c>
      <c r="F16" s="149">
        <f>SUM(F12:F15)</f>
        <v>500</v>
      </c>
      <c r="G16" s="119">
        <f t="shared" ref="G16:J16" si="7">SUM(G12:G15)</f>
        <v>250</v>
      </c>
      <c r="H16" s="120">
        <f t="shared" si="7"/>
        <v>250</v>
      </c>
      <c r="I16" s="121">
        <f t="shared" si="7"/>
        <v>0</v>
      </c>
      <c r="J16" s="122">
        <f t="shared" si="7"/>
        <v>0</v>
      </c>
      <c r="K16" s="123">
        <f t="shared" si="4"/>
        <v>500</v>
      </c>
      <c r="L16" s="119">
        <f t="shared" ref="L16:O16" si="8">SUM(L12:L15)</f>
        <v>1142</v>
      </c>
      <c r="M16" s="120">
        <f t="shared" si="8"/>
        <v>200</v>
      </c>
      <c r="N16" s="121">
        <f t="shared" si="8"/>
        <v>0</v>
      </c>
      <c r="O16" s="122">
        <f t="shared" si="8"/>
        <v>742</v>
      </c>
      <c r="P16" s="123">
        <f t="shared" si="5"/>
        <v>2084</v>
      </c>
      <c r="Q16" s="126">
        <f>SUM(Q12:Q15)</f>
        <v>690</v>
      </c>
      <c r="R16" s="109"/>
      <c r="S16" s="127">
        <f>SUM(S12:S15)</f>
        <v>0</v>
      </c>
      <c r="T16" s="110"/>
      <c r="U16" s="176">
        <f>SUM(U12:U15)</f>
        <v>690</v>
      </c>
      <c r="V16" s="128">
        <f>SUM(V12:V15)</f>
        <v>550</v>
      </c>
    </row>
    <row r="17" spans="1:22" x14ac:dyDescent="0.2">
      <c r="A17" s="22"/>
      <c r="B17" s="11"/>
      <c r="D17" s="24"/>
      <c r="E17" s="129"/>
      <c r="F17" s="130"/>
      <c r="G17" s="131"/>
      <c r="H17" s="104"/>
      <c r="I17" s="133"/>
      <c r="J17" s="134"/>
      <c r="K17" s="135"/>
      <c r="L17" s="131"/>
      <c r="M17" s="104"/>
      <c r="N17" s="133"/>
      <c r="O17" s="134"/>
      <c r="P17" s="135"/>
      <c r="Q17" s="137"/>
      <c r="R17" s="109"/>
      <c r="S17" s="137"/>
      <c r="T17" s="110"/>
      <c r="U17" s="177"/>
      <c r="V17" s="111"/>
    </row>
    <row r="18" spans="1:22" x14ac:dyDescent="0.2">
      <c r="A18" s="19" t="s">
        <v>16</v>
      </c>
      <c r="B18" s="11"/>
      <c r="D18" s="24"/>
      <c r="E18" s="129"/>
      <c r="F18" s="130"/>
      <c r="G18" s="131"/>
      <c r="H18" s="104"/>
      <c r="I18" s="105"/>
      <c r="J18" s="106"/>
      <c r="K18" s="107"/>
      <c r="L18" s="131"/>
      <c r="M18" s="104"/>
      <c r="N18" s="105"/>
      <c r="O18" s="106"/>
      <c r="P18" s="107"/>
      <c r="Q18" s="108"/>
      <c r="R18" s="109"/>
      <c r="S18" s="108"/>
      <c r="T18" s="110"/>
      <c r="U18" s="175"/>
      <c r="V18" s="111"/>
    </row>
    <row r="19" spans="1:22" x14ac:dyDescent="0.2">
      <c r="A19" s="25"/>
      <c r="B19" s="11" t="s">
        <v>17</v>
      </c>
      <c r="D19" s="24"/>
      <c r="E19" s="143">
        <v>142</v>
      </c>
      <c r="F19" s="144">
        <v>0</v>
      </c>
      <c r="G19" s="103">
        <v>0</v>
      </c>
      <c r="H19" s="104">
        <v>0</v>
      </c>
      <c r="I19" s="105"/>
      <c r="J19" s="106"/>
      <c r="K19" s="107">
        <f t="shared" ref="K19:K24" si="9">SUM(G19:J19)</f>
        <v>0</v>
      </c>
      <c r="L19" s="103">
        <v>0</v>
      </c>
      <c r="M19" s="104">
        <v>0</v>
      </c>
      <c r="N19" s="105"/>
      <c r="O19" s="106"/>
      <c r="P19" s="107">
        <f t="shared" si="5"/>
        <v>0</v>
      </c>
      <c r="Q19" s="108">
        <f t="shared" ref="Q19:Q22" si="10">E19+K19-P19</f>
        <v>142</v>
      </c>
      <c r="R19" s="109">
        <v>2</v>
      </c>
      <c r="S19" s="108">
        <v>-142</v>
      </c>
      <c r="T19" s="110"/>
      <c r="U19" s="175">
        <f t="shared" ref="U19:U23" si="11">Q19+S19</f>
        <v>0</v>
      </c>
      <c r="V19" s="111">
        <v>75</v>
      </c>
    </row>
    <row r="20" spans="1:22" x14ac:dyDescent="0.2">
      <c r="A20" s="22"/>
      <c r="B20" s="26" t="s">
        <v>28</v>
      </c>
      <c r="D20" s="24"/>
      <c r="E20" s="143">
        <v>433</v>
      </c>
      <c r="F20" s="144">
        <v>200</v>
      </c>
      <c r="G20" s="103">
        <v>100</v>
      </c>
      <c r="H20" s="104">
        <v>100</v>
      </c>
      <c r="I20" s="105"/>
      <c r="J20" s="106"/>
      <c r="K20" s="107">
        <f t="shared" si="9"/>
        <v>200</v>
      </c>
      <c r="L20" s="103">
        <v>0</v>
      </c>
      <c r="M20" s="104">
        <v>312</v>
      </c>
      <c r="N20" s="105"/>
      <c r="O20" s="106"/>
      <c r="P20" s="107">
        <f t="shared" si="5"/>
        <v>312</v>
      </c>
      <c r="Q20" s="108">
        <f t="shared" si="10"/>
        <v>321</v>
      </c>
      <c r="R20" s="109">
        <v>3</v>
      </c>
      <c r="S20" s="108">
        <v>-321</v>
      </c>
      <c r="T20" s="110"/>
      <c r="U20" s="175">
        <f t="shared" si="11"/>
        <v>0</v>
      </c>
      <c r="V20" s="111">
        <v>0</v>
      </c>
    </row>
    <row r="21" spans="1:22" x14ac:dyDescent="0.2">
      <c r="A21" s="22"/>
      <c r="B21" s="26" t="s">
        <v>30</v>
      </c>
      <c r="D21" s="24"/>
      <c r="E21" s="143">
        <v>0</v>
      </c>
      <c r="F21" s="144">
        <v>700</v>
      </c>
      <c r="G21" s="103">
        <v>350</v>
      </c>
      <c r="H21" s="104">
        <v>350</v>
      </c>
      <c r="I21" s="105"/>
      <c r="J21" s="106"/>
      <c r="K21" s="107">
        <f t="shared" si="9"/>
        <v>700</v>
      </c>
      <c r="L21" s="103">
        <v>0</v>
      </c>
      <c r="M21" s="104">
        <v>0</v>
      </c>
      <c r="N21" s="105"/>
      <c r="O21" s="106"/>
      <c r="P21" s="107">
        <f t="shared" si="5"/>
        <v>0</v>
      </c>
      <c r="Q21" s="108">
        <f t="shared" si="10"/>
        <v>700</v>
      </c>
      <c r="R21" s="109" t="s">
        <v>75</v>
      </c>
      <c r="S21" s="108">
        <v>510</v>
      </c>
      <c r="T21" s="110"/>
      <c r="U21" s="175">
        <f t="shared" si="11"/>
        <v>1210</v>
      </c>
      <c r="V21" s="111">
        <v>400</v>
      </c>
    </row>
    <row r="22" spans="1:22" x14ac:dyDescent="0.2">
      <c r="A22" s="22"/>
      <c r="B22" s="27" t="s">
        <v>31</v>
      </c>
      <c r="D22" s="24"/>
      <c r="E22" s="143">
        <v>59</v>
      </c>
      <c r="F22" s="144">
        <v>0</v>
      </c>
      <c r="G22" s="103">
        <v>0</v>
      </c>
      <c r="H22" s="104">
        <v>0</v>
      </c>
      <c r="I22" s="105"/>
      <c r="J22" s="106"/>
      <c r="K22" s="107">
        <f t="shared" si="9"/>
        <v>0</v>
      </c>
      <c r="L22" s="103">
        <v>0</v>
      </c>
      <c r="M22" s="104">
        <v>0</v>
      </c>
      <c r="N22" s="105"/>
      <c r="O22" s="106"/>
      <c r="P22" s="107">
        <f t="shared" si="5"/>
        <v>0</v>
      </c>
      <c r="Q22" s="108">
        <f t="shared" si="10"/>
        <v>59</v>
      </c>
      <c r="R22" s="109">
        <v>4</v>
      </c>
      <c r="S22" s="108">
        <v>-59</v>
      </c>
      <c r="T22" s="110"/>
      <c r="U22" s="175">
        <f t="shared" si="11"/>
        <v>0</v>
      </c>
      <c r="V22" s="111">
        <v>0</v>
      </c>
    </row>
    <row r="23" spans="1:22" ht="13.5" thickBot="1" x14ac:dyDescent="0.25">
      <c r="A23" s="22"/>
      <c r="B23" s="11" t="s">
        <v>12</v>
      </c>
      <c r="D23" s="24"/>
      <c r="E23" s="143">
        <v>0</v>
      </c>
      <c r="F23" s="144">
        <v>0</v>
      </c>
      <c r="G23" s="112">
        <v>0</v>
      </c>
      <c r="H23" s="104">
        <v>0</v>
      </c>
      <c r="I23" s="114"/>
      <c r="J23" s="115"/>
      <c r="K23" s="116">
        <f t="shared" si="9"/>
        <v>0</v>
      </c>
      <c r="L23" s="112">
        <v>12</v>
      </c>
      <c r="M23" s="104">
        <v>0</v>
      </c>
      <c r="N23" s="105"/>
      <c r="O23" s="106"/>
      <c r="P23" s="116">
        <f t="shared" si="5"/>
        <v>12</v>
      </c>
      <c r="Q23" s="108">
        <f>E23+K23-P23</f>
        <v>-12</v>
      </c>
      <c r="R23" s="109"/>
      <c r="S23" s="108">
        <v>12</v>
      </c>
      <c r="T23" s="110"/>
      <c r="U23" s="175">
        <f t="shared" si="11"/>
        <v>0</v>
      </c>
      <c r="V23" s="111">
        <v>100</v>
      </c>
    </row>
    <row r="24" spans="1:22" ht="13.5" thickBot="1" x14ac:dyDescent="0.25">
      <c r="A24" s="22"/>
      <c r="B24" s="11"/>
      <c r="D24" s="23" t="s">
        <v>24</v>
      </c>
      <c r="E24" s="148">
        <f>SUM(E19:E23)</f>
        <v>634</v>
      </c>
      <c r="F24" s="149">
        <f>SUM(F19:F23)</f>
        <v>900</v>
      </c>
      <c r="G24" s="124">
        <f t="shared" ref="G24:J24" si="12">SUM(G19:G23)</f>
        <v>450</v>
      </c>
      <c r="H24" s="125">
        <f t="shared" si="12"/>
        <v>450</v>
      </c>
      <c r="I24" s="121">
        <f t="shared" si="12"/>
        <v>0</v>
      </c>
      <c r="J24" s="122">
        <f t="shared" si="12"/>
        <v>0</v>
      </c>
      <c r="K24" s="123">
        <f t="shared" si="9"/>
        <v>900</v>
      </c>
      <c r="L24" s="124">
        <f>SUM(L19:L23)</f>
        <v>12</v>
      </c>
      <c r="M24" s="125">
        <f>SUM(M19:M23)</f>
        <v>312</v>
      </c>
      <c r="N24" s="121">
        <f>SUM(N19:N23)</f>
        <v>0</v>
      </c>
      <c r="O24" s="122">
        <f>SUM(O19:O23)</f>
        <v>0</v>
      </c>
      <c r="P24" s="123">
        <f t="shared" si="5"/>
        <v>324</v>
      </c>
      <c r="Q24" s="126">
        <f>SUM(Q19:Q23)</f>
        <v>1210</v>
      </c>
      <c r="R24" s="109"/>
      <c r="S24" s="127">
        <f>SUM(S19:S23)</f>
        <v>0</v>
      </c>
      <c r="T24" s="110"/>
      <c r="U24" s="176">
        <f>SUM(U19:U23)</f>
        <v>1210</v>
      </c>
      <c r="V24" s="128">
        <f>SUM(V19:V23)</f>
        <v>575</v>
      </c>
    </row>
    <row r="25" spans="1:22" x14ac:dyDescent="0.2">
      <c r="A25" s="22"/>
      <c r="B25" s="11"/>
      <c r="E25" s="129"/>
      <c r="F25" s="130"/>
      <c r="G25" s="131"/>
      <c r="H25" s="104"/>
      <c r="I25" s="133"/>
      <c r="J25" s="134"/>
      <c r="K25" s="135"/>
      <c r="L25" s="131"/>
      <c r="M25" s="104"/>
      <c r="N25" s="133"/>
      <c r="O25" s="134"/>
      <c r="P25" s="135"/>
      <c r="Q25" s="137"/>
      <c r="R25" s="109"/>
      <c r="S25" s="137"/>
      <c r="T25" s="110"/>
      <c r="U25" s="177"/>
      <c r="V25" s="111"/>
    </row>
    <row r="26" spans="1:22" x14ac:dyDescent="0.2">
      <c r="A26" s="19" t="s">
        <v>7</v>
      </c>
      <c r="E26" s="139"/>
      <c r="F26" s="140"/>
      <c r="G26" s="103"/>
      <c r="H26" s="104"/>
      <c r="I26" s="150"/>
      <c r="J26" s="106"/>
      <c r="K26" s="107"/>
      <c r="L26" s="103"/>
      <c r="M26" s="104"/>
      <c r="N26" s="150"/>
      <c r="O26" s="106"/>
      <c r="P26" s="107"/>
      <c r="Q26" s="108"/>
      <c r="R26" s="109"/>
      <c r="S26" s="108"/>
      <c r="T26" s="110"/>
      <c r="U26" s="175"/>
      <c r="V26" s="111"/>
    </row>
    <row r="27" spans="1:22" x14ac:dyDescent="0.2">
      <c r="A27" s="22"/>
      <c r="B27" s="11" t="s">
        <v>32</v>
      </c>
      <c r="E27" s="101">
        <v>21</v>
      </c>
      <c r="F27" s="102">
        <v>80</v>
      </c>
      <c r="G27" s="103">
        <v>40</v>
      </c>
      <c r="H27" s="104">
        <v>40</v>
      </c>
      <c r="I27" s="150"/>
      <c r="J27" s="106"/>
      <c r="K27" s="107">
        <f t="shared" ref="K27:K36" si="13">SUM(G27:J27)</f>
        <v>80</v>
      </c>
      <c r="L27" s="103">
        <v>79</v>
      </c>
      <c r="M27" s="104">
        <v>0</v>
      </c>
      <c r="N27" s="150"/>
      <c r="O27" s="106"/>
      <c r="P27" s="107">
        <f t="shared" si="5"/>
        <v>79</v>
      </c>
      <c r="Q27" s="108">
        <f t="shared" ref="Q27:Q35" si="14">E27+K27-P27</f>
        <v>22</v>
      </c>
      <c r="R27" s="109">
        <v>5</v>
      </c>
      <c r="S27" s="108">
        <v>-22</v>
      </c>
      <c r="T27" s="110"/>
      <c r="U27" s="175">
        <f t="shared" ref="U27:U35" si="15">Q27+S27</f>
        <v>0</v>
      </c>
      <c r="V27" s="111">
        <v>88</v>
      </c>
    </row>
    <row r="28" spans="1:22" x14ac:dyDescent="0.2">
      <c r="A28" s="22"/>
      <c r="B28" s="27" t="s">
        <v>33</v>
      </c>
      <c r="E28" s="101">
        <v>18</v>
      </c>
      <c r="F28" s="102">
        <v>80</v>
      </c>
      <c r="G28" s="103">
        <v>40</v>
      </c>
      <c r="H28" s="104">
        <v>40</v>
      </c>
      <c r="I28" s="105"/>
      <c r="J28" s="106"/>
      <c r="K28" s="107">
        <f t="shared" si="13"/>
        <v>80</v>
      </c>
      <c r="L28" s="103">
        <v>0</v>
      </c>
      <c r="M28" s="104">
        <v>0</v>
      </c>
      <c r="N28" s="105"/>
      <c r="O28" s="106"/>
      <c r="P28" s="107">
        <f t="shared" si="5"/>
        <v>0</v>
      </c>
      <c r="Q28" s="108">
        <f t="shared" si="14"/>
        <v>98</v>
      </c>
      <c r="R28" s="109">
        <v>6</v>
      </c>
      <c r="S28" s="108">
        <v>-37</v>
      </c>
      <c r="T28" s="110"/>
      <c r="U28" s="175">
        <f t="shared" si="15"/>
        <v>61</v>
      </c>
      <c r="V28" s="111">
        <v>88</v>
      </c>
    </row>
    <row r="29" spans="1:22" x14ac:dyDescent="0.2">
      <c r="A29" s="22"/>
      <c r="B29" s="27" t="s">
        <v>34</v>
      </c>
      <c r="E29" s="101">
        <v>46</v>
      </c>
      <c r="F29" s="102">
        <v>120</v>
      </c>
      <c r="G29" s="103">
        <v>60</v>
      </c>
      <c r="H29" s="104">
        <v>60</v>
      </c>
      <c r="I29" s="105"/>
      <c r="J29" s="106"/>
      <c r="K29" s="107">
        <f t="shared" si="13"/>
        <v>120</v>
      </c>
      <c r="L29" s="103">
        <v>232</v>
      </c>
      <c r="M29" s="104">
        <v>0</v>
      </c>
      <c r="N29" s="105"/>
      <c r="O29" s="106"/>
      <c r="P29" s="107">
        <f t="shared" si="5"/>
        <v>232</v>
      </c>
      <c r="Q29" s="108">
        <f t="shared" si="14"/>
        <v>-66</v>
      </c>
      <c r="R29" s="109" t="s">
        <v>76</v>
      </c>
      <c r="S29" s="108">
        <v>66</v>
      </c>
      <c r="T29" s="110"/>
      <c r="U29" s="175">
        <f t="shared" si="15"/>
        <v>0</v>
      </c>
      <c r="V29" s="111">
        <v>132</v>
      </c>
    </row>
    <row r="30" spans="1:22" x14ac:dyDescent="0.2">
      <c r="A30" s="22"/>
      <c r="B30" s="26" t="s">
        <v>35</v>
      </c>
      <c r="E30" s="101">
        <v>5083</v>
      </c>
      <c r="F30" s="102">
        <v>500</v>
      </c>
      <c r="G30" s="103">
        <v>250</v>
      </c>
      <c r="H30" s="104">
        <v>250</v>
      </c>
      <c r="I30" s="105"/>
      <c r="J30" s="106"/>
      <c r="K30" s="107">
        <f t="shared" si="13"/>
        <v>500</v>
      </c>
      <c r="L30" s="103">
        <v>0</v>
      </c>
      <c r="M30" s="104">
        <v>0</v>
      </c>
      <c r="N30" s="105"/>
      <c r="O30" s="106"/>
      <c r="P30" s="107">
        <f t="shared" si="5"/>
        <v>0</v>
      </c>
      <c r="Q30" s="108">
        <f t="shared" si="14"/>
        <v>5583</v>
      </c>
      <c r="R30" s="109" t="s">
        <v>89</v>
      </c>
      <c r="S30" s="108">
        <v>1100</v>
      </c>
      <c r="T30" s="110"/>
      <c r="U30" s="175">
        <f t="shared" si="15"/>
        <v>6683</v>
      </c>
      <c r="V30" s="111">
        <v>550</v>
      </c>
    </row>
    <row r="31" spans="1:22" x14ac:dyDescent="0.2">
      <c r="A31" s="22"/>
      <c r="B31" s="26" t="s">
        <v>36</v>
      </c>
      <c r="E31" s="101">
        <v>0</v>
      </c>
      <c r="F31" s="102">
        <v>0</v>
      </c>
      <c r="G31" s="103">
        <v>0</v>
      </c>
      <c r="H31" s="104">
        <v>0</v>
      </c>
      <c r="I31" s="105"/>
      <c r="J31" s="106"/>
      <c r="K31" s="107">
        <f t="shared" si="13"/>
        <v>0</v>
      </c>
      <c r="L31" s="103">
        <v>0</v>
      </c>
      <c r="M31" s="104">
        <v>0</v>
      </c>
      <c r="N31" s="105"/>
      <c r="O31" s="106"/>
      <c r="P31" s="107">
        <f t="shared" si="5"/>
        <v>0</v>
      </c>
      <c r="Q31" s="108">
        <f t="shared" si="14"/>
        <v>0</v>
      </c>
      <c r="R31" s="109"/>
      <c r="S31" s="108"/>
      <c r="T31" s="110"/>
      <c r="U31" s="175">
        <f t="shared" si="15"/>
        <v>0</v>
      </c>
      <c r="V31" s="111">
        <v>0</v>
      </c>
    </row>
    <row r="32" spans="1:22" x14ac:dyDescent="0.2">
      <c r="A32" s="22"/>
      <c r="B32" s="11" t="s">
        <v>11</v>
      </c>
      <c r="E32" s="101">
        <v>109</v>
      </c>
      <c r="F32" s="102">
        <v>45</v>
      </c>
      <c r="G32" s="103">
        <v>22</v>
      </c>
      <c r="H32" s="104">
        <v>23</v>
      </c>
      <c r="I32" s="105"/>
      <c r="J32" s="106"/>
      <c r="K32" s="107">
        <f t="shared" si="13"/>
        <v>45</v>
      </c>
      <c r="L32" s="103">
        <v>0</v>
      </c>
      <c r="M32" s="104">
        <v>0</v>
      </c>
      <c r="N32" s="105"/>
      <c r="O32" s="106"/>
      <c r="P32" s="107">
        <f t="shared" si="5"/>
        <v>0</v>
      </c>
      <c r="Q32" s="108">
        <f t="shared" si="14"/>
        <v>154</v>
      </c>
      <c r="R32" s="109"/>
      <c r="S32" s="108"/>
      <c r="T32" s="110"/>
      <c r="U32" s="175">
        <f t="shared" si="15"/>
        <v>154</v>
      </c>
      <c r="V32" s="111">
        <v>50</v>
      </c>
    </row>
    <row r="33" spans="1:22" x14ac:dyDescent="0.2">
      <c r="A33" s="22"/>
      <c r="B33" s="26" t="s">
        <v>28</v>
      </c>
      <c r="E33" s="101">
        <v>1369</v>
      </c>
      <c r="F33" s="102">
        <v>0</v>
      </c>
      <c r="G33" s="103">
        <v>100</v>
      </c>
      <c r="H33" s="104">
        <v>0</v>
      </c>
      <c r="I33" s="105"/>
      <c r="J33" s="106"/>
      <c r="K33" s="107">
        <f t="shared" si="13"/>
        <v>100</v>
      </c>
      <c r="L33" s="103">
        <v>0</v>
      </c>
      <c r="M33" s="104">
        <v>461</v>
      </c>
      <c r="N33" s="105"/>
      <c r="O33" s="106"/>
      <c r="P33" s="107">
        <f t="shared" si="5"/>
        <v>461</v>
      </c>
      <c r="Q33" s="108">
        <f t="shared" si="14"/>
        <v>1008</v>
      </c>
      <c r="R33" s="109">
        <v>7</v>
      </c>
      <c r="S33" s="108">
        <v>-1008</v>
      </c>
      <c r="T33" s="110"/>
      <c r="U33" s="175">
        <f t="shared" si="15"/>
        <v>0</v>
      </c>
      <c r="V33" s="111">
        <v>0</v>
      </c>
    </row>
    <row r="34" spans="1:22" x14ac:dyDescent="0.2">
      <c r="A34" s="22"/>
      <c r="B34" s="27" t="s">
        <v>18</v>
      </c>
      <c r="E34" s="101">
        <v>-35</v>
      </c>
      <c r="F34" s="102">
        <v>35</v>
      </c>
      <c r="G34" s="103">
        <v>17</v>
      </c>
      <c r="H34" s="104">
        <v>17</v>
      </c>
      <c r="I34" s="105"/>
      <c r="J34" s="106"/>
      <c r="K34" s="107">
        <f t="shared" si="13"/>
        <v>34</v>
      </c>
      <c r="L34" s="103">
        <v>0</v>
      </c>
      <c r="M34" s="104">
        <v>0</v>
      </c>
      <c r="N34" s="105"/>
      <c r="O34" s="106"/>
      <c r="P34" s="107">
        <f t="shared" si="5"/>
        <v>0</v>
      </c>
      <c r="Q34" s="108">
        <f t="shared" si="14"/>
        <v>-1</v>
      </c>
      <c r="R34" s="109" t="s">
        <v>76</v>
      </c>
      <c r="S34" s="108">
        <v>1</v>
      </c>
      <c r="T34" s="110"/>
      <c r="U34" s="175">
        <f t="shared" si="15"/>
        <v>0</v>
      </c>
      <c r="V34" s="111">
        <v>0</v>
      </c>
    </row>
    <row r="35" spans="1:22" ht="13.5" thickBot="1" x14ac:dyDescent="0.25">
      <c r="A35" s="22"/>
      <c r="B35" s="27" t="s">
        <v>17</v>
      </c>
      <c r="E35" s="101">
        <v>100</v>
      </c>
      <c r="F35" s="102">
        <v>0</v>
      </c>
      <c r="G35" s="112">
        <v>0</v>
      </c>
      <c r="H35" s="104">
        <v>0</v>
      </c>
      <c r="I35" s="114"/>
      <c r="J35" s="115"/>
      <c r="K35" s="116">
        <f t="shared" si="13"/>
        <v>0</v>
      </c>
      <c r="L35" s="112">
        <v>0</v>
      </c>
      <c r="M35" s="104">
        <v>0</v>
      </c>
      <c r="N35" s="114"/>
      <c r="O35" s="115"/>
      <c r="P35" s="116">
        <f t="shared" si="5"/>
        <v>0</v>
      </c>
      <c r="Q35" s="108">
        <f t="shared" si="14"/>
        <v>100</v>
      </c>
      <c r="R35" s="109">
        <v>12</v>
      </c>
      <c r="S35" s="108">
        <v>-100</v>
      </c>
      <c r="T35" s="110"/>
      <c r="U35" s="175">
        <f t="shared" si="15"/>
        <v>0</v>
      </c>
      <c r="V35" s="111">
        <v>75</v>
      </c>
    </row>
    <row r="36" spans="1:22" ht="13.5" thickBot="1" x14ac:dyDescent="0.25">
      <c r="A36" s="22"/>
      <c r="D36" s="28" t="s">
        <v>24</v>
      </c>
      <c r="E36" s="117">
        <f>SUM(E27:E35)</f>
        <v>6711</v>
      </c>
      <c r="F36" s="118">
        <f>SUM(F27:F35)</f>
        <v>860</v>
      </c>
      <c r="G36" s="124">
        <f t="shared" ref="G36:J36" si="16">SUM(G27:G35)</f>
        <v>529</v>
      </c>
      <c r="H36" s="125">
        <f t="shared" si="16"/>
        <v>430</v>
      </c>
      <c r="I36" s="121">
        <f t="shared" si="16"/>
        <v>0</v>
      </c>
      <c r="J36" s="122">
        <f t="shared" si="16"/>
        <v>0</v>
      </c>
      <c r="K36" s="123">
        <f t="shared" si="13"/>
        <v>959</v>
      </c>
      <c r="L36" s="124">
        <f t="shared" ref="L36:O36" si="17">SUM(L27:L35)</f>
        <v>311</v>
      </c>
      <c r="M36" s="125">
        <f t="shared" si="17"/>
        <v>461</v>
      </c>
      <c r="N36" s="121">
        <f t="shared" si="17"/>
        <v>0</v>
      </c>
      <c r="O36" s="122">
        <f t="shared" si="17"/>
        <v>0</v>
      </c>
      <c r="P36" s="123">
        <f t="shared" si="5"/>
        <v>772</v>
      </c>
      <c r="Q36" s="126">
        <f>SUM(Q27:Q35)</f>
        <v>6898</v>
      </c>
      <c r="R36" s="109"/>
      <c r="S36" s="127">
        <f>SUM(S27:S35)</f>
        <v>0</v>
      </c>
      <c r="T36" s="110"/>
      <c r="U36" s="176">
        <f>SUM(U27:U35)</f>
        <v>6898</v>
      </c>
      <c r="V36" s="128">
        <f>SUM(V27:V35)</f>
        <v>983</v>
      </c>
    </row>
    <row r="37" spans="1:22" x14ac:dyDescent="0.2">
      <c r="A37" s="22"/>
      <c r="D37" s="29"/>
      <c r="E37" s="101"/>
      <c r="F37" s="102"/>
      <c r="G37" s="103"/>
      <c r="H37" s="104"/>
      <c r="I37" s="133"/>
      <c r="J37" s="134"/>
      <c r="K37" s="135"/>
      <c r="L37" s="103"/>
      <c r="M37" s="104"/>
      <c r="N37" s="133"/>
      <c r="O37" s="134"/>
      <c r="P37" s="135"/>
      <c r="Q37" s="137"/>
      <c r="R37" s="109"/>
      <c r="S37" s="137"/>
      <c r="T37" s="110"/>
      <c r="U37" s="177"/>
      <c r="V37" s="111"/>
    </row>
    <row r="38" spans="1:22" x14ac:dyDescent="0.2">
      <c r="A38" s="19" t="s">
        <v>37</v>
      </c>
      <c r="B38" s="30"/>
      <c r="C38" s="30"/>
      <c r="E38" s="101"/>
      <c r="F38" s="102"/>
      <c r="G38" s="103"/>
      <c r="H38" s="141"/>
      <c r="I38" s="105"/>
      <c r="J38" s="106"/>
      <c r="K38" s="107"/>
      <c r="L38" s="103"/>
      <c r="M38" s="141"/>
      <c r="N38" s="105"/>
      <c r="O38" s="106"/>
      <c r="P38" s="107"/>
      <c r="Q38" s="108"/>
      <c r="R38" s="109"/>
      <c r="S38" s="108"/>
      <c r="T38" s="110"/>
      <c r="U38" s="175"/>
      <c r="V38" s="111"/>
    </row>
    <row r="39" spans="1:22" x14ac:dyDescent="0.2">
      <c r="A39" s="22"/>
      <c r="B39" s="11" t="s">
        <v>94</v>
      </c>
      <c r="E39" s="101">
        <f>1902-4187</f>
        <v>-2285</v>
      </c>
      <c r="F39" s="102">
        <f>2500-1000</f>
        <v>1500</v>
      </c>
      <c r="G39" s="103">
        <f>E80+E81+E84</f>
        <v>1130</v>
      </c>
      <c r="H39" s="141">
        <f>F80+F81+F84</f>
        <v>904</v>
      </c>
      <c r="I39" s="105">
        <f>G80+G81+G84</f>
        <v>180</v>
      </c>
      <c r="J39" s="106">
        <v>635</v>
      </c>
      <c r="K39" s="107">
        <f>SUM(G39:J39)</f>
        <v>2849</v>
      </c>
      <c r="L39" s="103">
        <f>-E82-E85</f>
        <v>593</v>
      </c>
      <c r="M39" s="141">
        <f>-F82</f>
        <v>720</v>
      </c>
      <c r="N39" s="105">
        <f>-G82-G85</f>
        <v>851</v>
      </c>
      <c r="O39" s="106">
        <f>259</f>
        <v>259</v>
      </c>
      <c r="P39" s="107">
        <f t="shared" si="5"/>
        <v>2423</v>
      </c>
      <c r="Q39" s="108">
        <f>(E39+K39-P39)</f>
        <v>-1859</v>
      </c>
      <c r="R39" s="109"/>
      <c r="S39" s="108"/>
      <c r="T39" s="110"/>
      <c r="U39" s="175">
        <f>Q39+S39</f>
        <v>-1859</v>
      </c>
      <c r="V39" s="111">
        <v>1300</v>
      </c>
    </row>
    <row r="40" spans="1:22" x14ac:dyDescent="0.2">
      <c r="A40" s="19"/>
      <c r="B40" s="30" t="s">
        <v>17</v>
      </c>
      <c r="C40" s="30"/>
      <c r="E40" s="101">
        <v>300</v>
      </c>
      <c r="F40" s="102">
        <v>0</v>
      </c>
      <c r="G40" s="103">
        <v>0</v>
      </c>
      <c r="H40" s="141">
        <v>0</v>
      </c>
      <c r="I40" s="105"/>
      <c r="J40" s="106"/>
      <c r="K40" s="107">
        <f t="shared" ref="K40:K52" si="18">SUM(G40:J40)</f>
        <v>0</v>
      </c>
      <c r="L40" s="103">
        <v>0</v>
      </c>
      <c r="M40" s="141">
        <v>0</v>
      </c>
      <c r="N40" s="105"/>
      <c r="O40" s="106"/>
      <c r="P40" s="107">
        <f t="shared" si="5"/>
        <v>0</v>
      </c>
      <c r="Q40" s="108">
        <f>E40+K40-P40</f>
        <v>300</v>
      </c>
      <c r="R40" s="109">
        <v>8</v>
      </c>
      <c r="S40" s="108">
        <v>-300</v>
      </c>
      <c r="T40" s="110"/>
      <c r="U40" s="175">
        <f>Q40+S40</f>
        <v>0</v>
      </c>
      <c r="V40" s="111">
        <v>225</v>
      </c>
    </row>
    <row r="41" spans="1:22" x14ac:dyDescent="0.2">
      <c r="A41" s="19"/>
      <c r="B41" s="11" t="s">
        <v>73</v>
      </c>
      <c r="C41" s="30"/>
      <c r="E41" s="101">
        <v>0</v>
      </c>
      <c r="F41" s="102">
        <v>0</v>
      </c>
      <c r="G41" s="103">
        <v>0</v>
      </c>
      <c r="H41" s="141">
        <v>0</v>
      </c>
      <c r="I41" s="105"/>
      <c r="J41" s="106"/>
      <c r="K41" s="107">
        <f t="shared" si="18"/>
        <v>0</v>
      </c>
      <c r="L41" s="103">
        <v>0</v>
      </c>
      <c r="M41" s="141">
        <v>0</v>
      </c>
      <c r="N41" s="105"/>
      <c r="O41" s="106"/>
      <c r="P41" s="107">
        <f t="shared" si="5"/>
        <v>0</v>
      </c>
      <c r="Q41" s="108">
        <f t="shared" ref="Q41:Q51" si="19">E41+K41-P41</f>
        <v>0</v>
      </c>
      <c r="R41" s="109"/>
      <c r="S41" s="108"/>
      <c r="T41" s="110"/>
      <c r="U41" s="175">
        <f t="shared" ref="U41:U51" si="20">Q41+S41</f>
        <v>0</v>
      </c>
      <c r="V41" s="111">
        <v>500</v>
      </c>
    </row>
    <row r="42" spans="1:22" x14ac:dyDescent="0.2">
      <c r="A42" s="19"/>
      <c r="B42" s="11" t="s">
        <v>40</v>
      </c>
      <c r="C42" s="11"/>
      <c r="E42" s="101">
        <v>26</v>
      </c>
      <c r="F42" s="102">
        <v>100</v>
      </c>
      <c r="G42" s="103">
        <v>50</v>
      </c>
      <c r="H42" s="141">
        <v>50</v>
      </c>
      <c r="I42" s="105"/>
      <c r="J42" s="106"/>
      <c r="K42" s="107">
        <f t="shared" si="18"/>
        <v>100</v>
      </c>
      <c r="L42" s="103">
        <v>20</v>
      </c>
      <c r="M42" s="141">
        <v>0</v>
      </c>
      <c r="N42" s="105">
        <v>20</v>
      </c>
      <c r="O42" s="106"/>
      <c r="P42" s="107">
        <f t="shared" si="5"/>
        <v>40</v>
      </c>
      <c r="Q42" s="108">
        <f t="shared" si="19"/>
        <v>86</v>
      </c>
      <c r="R42" s="109"/>
      <c r="S42" s="108"/>
      <c r="T42" s="110"/>
      <c r="U42" s="175">
        <f t="shared" si="20"/>
        <v>86</v>
      </c>
      <c r="V42" s="111">
        <v>120</v>
      </c>
    </row>
    <row r="43" spans="1:22" x14ac:dyDescent="0.2">
      <c r="A43" s="22"/>
      <c r="B43" s="11" t="s">
        <v>41</v>
      </c>
      <c r="E43" s="101">
        <v>30</v>
      </c>
      <c r="F43" s="102">
        <v>1</v>
      </c>
      <c r="G43" s="103">
        <v>0</v>
      </c>
      <c r="H43" s="141">
        <v>1</v>
      </c>
      <c r="I43" s="105"/>
      <c r="J43" s="106"/>
      <c r="K43" s="107">
        <f t="shared" si="18"/>
        <v>1</v>
      </c>
      <c r="L43" s="103">
        <v>12</v>
      </c>
      <c r="M43" s="141">
        <v>0</v>
      </c>
      <c r="N43" s="105"/>
      <c r="O43" s="106">
        <v>1</v>
      </c>
      <c r="P43" s="107">
        <f t="shared" si="5"/>
        <v>13</v>
      </c>
      <c r="Q43" s="108">
        <f t="shared" si="19"/>
        <v>18</v>
      </c>
      <c r="R43" s="109"/>
      <c r="S43" s="108"/>
      <c r="T43" s="110"/>
      <c r="U43" s="175">
        <f t="shared" si="20"/>
        <v>18</v>
      </c>
      <c r="V43" s="111">
        <v>1</v>
      </c>
    </row>
    <row r="44" spans="1:22" x14ac:dyDescent="0.2">
      <c r="A44" s="22"/>
      <c r="B44" s="11" t="s">
        <v>42</v>
      </c>
      <c r="E44" s="101">
        <v>-10</v>
      </c>
      <c r="F44" s="102">
        <v>120</v>
      </c>
      <c r="G44" s="103">
        <v>60</v>
      </c>
      <c r="H44" s="141">
        <v>60</v>
      </c>
      <c r="I44" s="105"/>
      <c r="J44" s="106"/>
      <c r="K44" s="107">
        <f t="shared" si="18"/>
        <v>120</v>
      </c>
      <c r="L44" s="103">
        <v>39</v>
      </c>
      <c r="M44" s="141">
        <v>52</v>
      </c>
      <c r="N44" s="105">
        <v>26</v>
      </c>
      <c r="O44" s="106">
        <v>13</v>
      </c>
      <c r="P44" s="107">
        <f t="shared" si="5"/>
        <v>130</v>
      </c>
      <c r="Q44" s="108">
        <f t="shared" si="19"/>
        <v>-20</v>
      </c>
      <c r="R44" s="109"/>
      <c r="S44" s="108"/>
      <c r="T44" s="110"/>
      <c r="U44" s="175">
        <f t="shared" si="20"/>
        <v>-20</v>
      </c>
      <c r="V44" s="111">
        <v>180</v>
      </c>
    </row>
    <row r="45" spans="1:22" x14ac:dyDescent="0.2">
      <c r="A45" s="22"/>
      <c r="B45" s="11" t="s">
        <v>43</v>
      </c>
      <c r="E45" s="101">
        <v>0</v>
      </c>
      <c r="F45" s="102">
        <v>0</v>
      </c>
      <c r="G45" s="103">
        <v>0</v>
      </c>
      <c r="H45" s="141">
        <v>0</v>
      </c>
      <c r="I45" s="105"/>
      <c r="J45" s="106"/>
      <c r="K45" s="107">
        <f t="shared" si="18"/>
        <v>0</v>
      </c>
      <c r="L45" s="103">
        <v>0</v>
      </c>
      <c r="M45" s="141">
        <v>0</v>
      </c>
      <c r="N45" s="105"/>
      <c r="O45" s="106"/>
      <c r="P45" s="107">
        <f t="shared" si="5"/>
        <v>0</v>
      </c>
      <c r="Q45" s="108">
        <f t="shared" si="19"/>
        <v>0</v>
      </c>
      <c r="R45" s="109"/>
      <c r="S45" s="108"/>
      <c r="T45" s="110"/>
      <c r="U45" s="175">
        <f t="shared" si="20"/>
        <v>0</v>
      </c>
      <c r="V45" s="111">
        <v>0</v>
      </c>
    </row>
    <row r="46" spans="1:22" x14ac:dyDescent="0.2">
      <c r="A46" s="22"/>
      <c r="B46" s="33" t="s">
        <v>44</v>
      </c>
      <c r="E46" s="101">
        <v>5159</v>
      </c>
      <c r="F46" s="102">
        <v>200</v>
      </c>
      <c r="G46" s="103">
        <v>100</v>
      </c>
      <c r="H46" s="141">
        <v>100</v>
      </c>
      <c r="I46" s="105"/>
      <c r="J46" s="106"/>
      <c r="K46" s="107">
        <f t="shared" si="18"/>
        <v>200</v>
      </c>
      <c r="L46" s="103">
        <v>60</v>
      </c>
      <c r="M46" s="141">
        <v>60</v>
      </c>
      <c r="N46" s="105">
        <v>60</v>
      </c>
      <c r="O46" s="106">
        <v>40</v>
      </c>
      <c r="P46" s="107">
        <f t="shared" si="5"/>
        <v>220</v>
      </c>
      <c r="Q46" s="108">
        <f t="shared" si="19"/>
        <v>5139</v>
      </c>
      <c r="R46" s="109">
        <v>8</v>
      </c>
      <c r="S46" s="108">
        <v>300</v>
      </c>
      <c r="T46" s="110"/>
      <c r="U46" s="175">
        <f t="shared" si="20"/>
        <v>5439</v>
      </c>
      <c r="V46" s="111">
        <v>0</v>
      </c>
    </row>
    <row r="47" spans="1:22" x14ac:dyDescent="0.2">
      <c r="A47" s="22"/>
      <c r="B47" s="11" t="s">
        <v>45</v>
      </c>
      <c r="E47" s="101">
        <v>15</v>
      </c>
      <c r="F47" s="102">
        <v>35</v>
      </c>
      <c r="G47" s="103">
        <v>18</v>
      </c>
      <c r="H47" s="141">
        <v>17</v>
      </c>
      <c r="I47" s="105"/>
      <c r="J47" s="106"/>
      <c r="K47" s="107">
        <f t="shared" si="18"/>
        <v>35</v>
      </c>
      <c r="L47" s="103">
        <v>49</v>
      </c>
      <c r="M47" s="141">
        <v>0</v>
      </c>
      <c r="N47" s="105"/>
      <c r="O47" s="106"/>
      <c r="P47" s="107">
        <f t="shared" si="5"/>
        <v>49</v>
      </c>
      <c r="Q47" s="108">
        <f t="shared" si="19"/>
        <v>1</v>
      </c>
      <c r="R47" s="109"/>
      <c r="S47" s="108"/>
      <c r="T47" s="110"/>
      <c r="U47" s="175">
        <f t="shared" si="20"/>
        <v>1</v>
      </c>
      <c r="V47" s="111">
        <v>55</v>
      </c>
    </row>
    <row r="48" spans="1:22" x14ac:dyDescent="0.2">
      <c r="A48" s="22"/>
      <c r="B48" s="11" t="s">
        <v>46</v>
      </c>
      <c r="E48" s="101">
        <v>43</v>
      </c>
      <c r="F48" s="102">
        <v>60</v>
      </c>
      <c r="G48" s="103">
        <v>30</v>
      </c>
      <c r="H48" s="141">
        <v>30</v>
      </c>
      <c r="I48" s="105"/>
      <c r="J48" s="106"/>
      <c r="K48" s="107">
        <f t="shared" si="18"/>
        <v>60</v>
      </c>
      <c r="L48" s="103">
        <v>14</v>
      </c>
      <c r="M48" s="141">
        <v>14</v>
      </c>
      <c r="N48" s="105">
        <v>14</v>
      </c>
      <c r="O48" s="106"/>
      <c r="P48" s="107">
        <f t="shared" si="5"/>
        <v>42</v>
      </c>
      <c r="Q48" s="108">
        <f t="shared" si="19"/>
        <v>61</v>
      </c>
      <c r="R48" s="109"/>
      <c r="S48" s="108"/>
      <c r="T48" s="110"/>
      <c r="U48" s="175">
        <f t="shared" si="20"/>
        <v>61</v>
      </c>
      <c r="V48" s="111">
        <v>60</v>
      </c>
    </row>
    <row r="49" spans="1:22" x14ac:dyDescent="0.2">
      <c r="A49" s="22"/>
      <c r="B49" s="26" t="s">
        <v>47</v>
      </c>
      <c r="E49" s="101">
        <v>3500</v>
      </c>
      <c r="F49" s="102">
        <v>500</v>
      </c>
      <c r="G49" s="103">
        <v>250</v>
      </c>
      <c r="H49" s="141">
        <v>250</v>
      </c>
      <c r="I49" s="105"/>
      <c r="J49" s="106"/>
      <c r="K49" s="107">
        <f t="shared" si="18"/>
        <v>500</v>
      </c>
      <c r="L49" s="103">
        <v>0</v>
      </c>
      <c r="M49" s="141">
        <v>575</v>
      </c>
      <c r="N49" s="105"/>
      <c r="O49" s="106">
        <v>1450</v>
      </c>
      <c r="P49" s="107">
        <f t="shared" si="5"/>
        <v>2025</v>
      </c>
      <c r="Q49" s="108">
        <f t="shared" si="19"/>
        <v>1975</v>
      </c>
      <c r="R49" s="109"/>
      <c r="S49" s="108"/>
      <c r="T49" s="110"/>
      <c r="U49" s="175">
        <f t="shared" si="20"/>
        <v>1975</v>
      </c>
      <c r="V49" s="111">
        <v>200</v>
      </c>
    </row>
    <row r="50" spans="1:22" x14ac:dyDescent="0.2">
      <c r="A50" s="22"/>
      <c r="B50" s="26" t="s">
        <v>28</v>
      </c>
      <c r="E50" s="101">
        <v>1490</v>
      </c>
      <c r="F50" s="102">
        <v>0</v>
      </c>
      <c r="G50" s="103">
        <v>0</v>
      </c>
      <c r="H50" s="141">
        <v>1106</v>
      </c>
      <c r="I50" s="105"/>
      <c r="J50" s="106"/>
      <c r="K50" s="107">
        <f t="shared" si="18"/>
        <v>1106</v>
      </c>
      <c r="L50" s="103">
        <v>0</v>
      </c>
      <c r="M50" s="141">
        <v>0</v>
      </c>
      <c r="N50" s="105"/>
      <c r="O50" s="106"/>
      <c r="P50" s="107">
        <f t="shared" si="5"/>
        <v>0</v>
      </c>
      <c r="Q50" s="108">
        <f t="shared" si="19"/>
        <v>2596</v>
      </c>
      <c r="R50" s="109"/>
      <c r="S50" s="108"/>
      <c r="T50" s="110"/>
      <c r="U50" s="175">
        <f t="shared" si="20"/>
        <v>2596</v>
      </c>
      <c r="V50" s="111">
        <v>0</v>
      </c>
    </row>
    <row r="51" spans="1:22" ht="13.5" thickBot="1" x14ac:dyDescent="0.25">
      <c r="A51" s="22"/>
      <c r="B51" s="26" t="s">
        <v>11</v>
      </c>
      <c r="E51" s="101">
        <v>75</v>
      </c>
      <c r="F51" s="102">
        <v>0</v>
      </c>
      <c r="G51" s="146">
        <v>0</v>
      </c>
      <c r="H51" s="145"/>
      <c r="I51" s="105"/>
      <c r="J51" s="106"/>
      <c r="K51" s="107">
        <f t="shared" ref="K51" si="21">SUM(G51:J51)</f>
        <v>0</v>
      </c>
      <c r="L51" s="146">
        <v>0</v>
      </c>
      <c r="M51" s="145">
        <v>0</v>
      </c>
      <c r="N51" s="105"/>
      <c r="O51" s="106"/>
      <c r="P51" s="107">
        <f t="shared" si="5"/>
        <v>0</v>
      </c>
      <c r="Q51" s="108">
        <f t="shared" si="19"/>
        <v>75</v>
      </c>
      <c r="R51" s="109"/>
      <c r="S51" s="108"/>
      <c r="T51" s="110"/>
      <c r="U51" s="175">
        <f t="shared" si="20"/>
        <v>75</v>
      </c>
      <c r="V51" s="111">
        <v>100</v>
      </c>
    </row>
    <row r="52" spans="1:22" ht="13.5" thickBot="1" x14ac:dyDescent="0.25">
      <c r="A52" s="22"/>
      <c r="D52" s="28" t="s">
        <v>24</v>
      </c>
      <c r="E52" s="117">
        <f t="shared" ref="E52:J52" si="22">SUM(E39:E51)</f>
        <v>8343</v>
      </c>
      <c r="F52" s="118">
        <f t="shared" si="22"/>
        <v>2516</v>
      </c>
      <c r="G52" s="119">
        <f t="shared" si="22"/>
        <v>1638</v>
      </c>
      <c r="H52" s="120">
        <f t="shared" si="22"/>
        <v>2518</v>
      </c>
      <c r="I52" s="121">
        <f t="shared" si="22"/>
        <v>180</v>
      </c>
      <c r="J52" s="122">
        <f t="shared" si="22"/>
        <v>635</v>
      </c>
      <c r="K52" s="123">
        <f t="shared" si="18"/>
        <v>4971</v>
      </c>
      <c r="L52" s="119">
        <f>SUM(L39:L51)</f>
        <v>787</v>
      </c>
      <c r="M52" s="120">
        <f>SUM(M39:M51)</f>
        <v>1421</v>
      </c>
      <c r="N52" s="121">
        <f>SUM(N39:N51)</f>
        <v>971</v>
      </c>
      <c r="O52" s="122">
        <f>SUM(O39:O51)</f>
        <v>1763</v>
      </c>
      <c r="P52" s="123">
        <f>SUM(L52:O52)</f>
        <v>4942</v>
      </c>
      <c r="Q52" s="126">
        <f>SUM(Q39:Q51)</f>
        <v>8372</v>
      </c>
      <c r="R52" s="109"/>
      <c r="S52" s="127">
        <f>SUM(S39:S51)</f>
        <v>0</v>
      </c>
      <c r="T52" s="110"/>
      <c r="U52" s="176">
        <f>SUM(U39:U51)</f>
        <v>8372</v>
      </c>
      <c r="V52" s="128">
        <f>SUM(V39:V51)</f>
        <v>2741</v>
      </c>
    </row>
    <row r="53" spans="1:22" s="11" customFormat="1" x14ac:dyDescent="0.2">
      <c r="A53" s="72"/>
      <c r="D53" s="7"/>
      <c r="E53" s="101"/>
      <c r="F53" s="102"/>
      <c r="G53" s="155"/>
      <c r="H53" s="156"/>
      <c r="I53" s="133"/>
      <c r="J53" s="134"/>
      <c r="K53" s="135"/>
      <c r="L53" s="155"/>
      <c r="M53" s="156"/>
      <c r="N53" s="133"/>
      <c r="O53" s="134"/>
      <c r="P53" s="135"/>
      <c r="Q53" s="137"/>
      <c r="R53" s="157"/>
      <c r="S53" s="137"/>
      <c r="T53" s="157"/>
      <c r="U53" s="177"/>
      <c r="V53" s="108"/>
    </row>
    <row r="54" spans="1:22" s="11" customFormat="1" x14ac:dyDescent="0.2">
      <c r="A54" s="72" t="s">
        <v>48</v>
      </c>
      <c r="D54" s="7"/>
      <c r="E54" s="101"/>
      <c r="F54" s="102"/>
      <c r="G54" s="155"/>
      <c r="H54" s="156"/>
      <c r="I54" s="105"/>
      <c r="J54" s="106"/>
      <c r="K54" s="107"/>
      <c r="L54" s="155"/>
      <c r="M54" s="156"/>
      <c r="N54" s="105"/>
      <c r="O54" s="106"/>
      <c r="P54" s="107"/>
      <c r="Q54" s="108"/>
      <c r="R54" s="157"/>
      <c r="S54" s="108"/>
      <c r="T54" s="157"/>
      <c r="U54" s="175"/>
      <c r="V54" s="108"/>
    </row>
    <row r="55" spans="1:22" s="11" customFormat="1" x14ac:dyDescent="0.2">
      <c r="A55" s="72"/>
      <c r="B55" s="11" t="s">
        <v>49</v>
      </c>
      <c r="D55" s="7"/>
      <c r="E55" s="101">
        <v>-933</v>
      </c>
      <c r="F55" s="102">
        <v>8700</v>
      </c>
      <c r="G55" s="155">
        <v>4350</v>
      </c>
      <c r="H55" s="156">
        <v>4350</v>
      </c>
      <c r="I55" s="105"/>
      <c r="J55" s="106"/>
      <c r="K55" s="107">
        <f t="shared" ref="K55:K63" si="23">SUM(G55:J55)</f>
        <v>8700</v>
      </c>
      <c r="L55" s="155">
        <v>2246</v>
      </c>
      <c r="M55" s="156">
        <v>2178</v>
      </c>
      <c r="N55" s="105">
        <v>1576</v>
      </c>
      <c r="O55" s="106">
        <v>3168</v>
      </c>
      <c r="P55" s="107">
        <f t="shared" si="5"/>
        <v>9168</v>
      </c>
      <c r="Q55" s="108">
        <f t="shared" ref="Q55:Q62" si="24">E55+K55-P55</f>
        <v>-1401</v>
      </c>
      <c r="R55" s="157"/>
      <c r="S55" s="108">
        <v>160</v>
      </c>
      <c r="T55" s="157"/>
      <c r="U55" s="175">
        <f t="shared" ref="U55:U62" si="25">Q55+S55</f>
        <v>-1241</v>
      </c>
      <c r="V55" s="108">
        <v>9500</v>
      </c>
    </row>
    <row r="56" spans="1:22" s="11" customFormat="1" x14ac:dyDescent="0.2">
      <c r="A56" s="72"/>
      <c r="B56" s="11" t="s">
        <v>2</v>
      </c>
      <c r="D56" s="7"/>
      <c r="E56" s="101">
        <v>443</v>
      </c>
      <c r="F56" s="102">
        <v>1240</v>
      </c>
      <c r="G56" s="155">
        <v>620</v>
      </c>
      <c r="H56" s="156">
        <v>620</v>
      </c>
      <c r="I56" s="105"/>
      <c r="J56" s="106"/>
      <c r="K56" s="107">
        <f t="shared" si="23"/>
        <v>1240</v>
      </c>
      <c r="L56" s="155">
        <v>558</v>
      </c>
      <c r="M56" s="156">
        <v>30</v>
      </c>
      <c r="N56" s="105"/>
      <c r="O56" s="106">
        <v>45</v>
      </c>
      <c r="P56" s="107">
        <f t="shared" si="5"/>
        <v>633</v>
      </c>
      <c r="Q56" s="108">
        <f t="shared" si="24"/>
        <v>1050</v>
      </c>
      <c r="R56" s="157"/>
      <c r="S56" s="108"/>
      <c r="T56" s="157"/>
      <c r="U56" s="175">
        <f t="shared" si="25"/>
        <v>1050</v>
      </c>
      <c r="V56" s="108">
        <v>800</v>
      </c>
    </row>
    <row r="57" spans="1:22" s="11" customFormat="1" x14ac:dyDescent="0.2">
      <c r="A57" s="72"/>
      <c r="B57" s="11" t="s">
        <v>3</v>
      </c>
      <c r="D57" s="7"/>
      <c r="E57" s="101">
        <v>-277</v>
      </c>
      <c r="F57" s="102">
        <v>930</v>
      </c>
      <c r="G57" s="155">
        <v>465</v>
      </c>
      <c r="H57" s="156">
        <v>465</v>
      </c>
      <c r="I57" s="105"/>
      <c r="J57" s="106"/>
      <c r="K57" s="107">
        <f t="shared" si="23"/>
        <v>930</v>
      </c>
      <c r="L57" s="155">
        <v>0</v>
      </c>
      <c r="M57" s="156">
        <v>1115</v>
      </c>
      <c r="N57" s="105"/>
      <c r="O57" s="106"/>
      <c r="P57" s="107">
        <f t="shared" si="5"/>
        <v>1115</v>
      </c>
      <c r="Q57" s="108">
        <f t="shared" si="24"/>
        <v>-462</v>
      </c>
      <c r="R57" s="157">
        <v>9</v>
      </c>
      <c r="S57" s="108">
        <v>462</v>
      </c>
      <c r="T57" s="157"/>
      <c r="U57" s="175">
        <f t="shared" si="25"/>
        <v>0</v>
      </c>
      <c r="V57" s="108">
        <v>1200</v>
      </c>
    </row>
    <row r="58" spans="1:22" s="11" customFormat="1" x14ac:dyDescent="0.2">
      <c r="A58" s="72"/>
      <c r="B58" s="11" t="s">
        <v>4</v>
      </c>
      <c r="D58" s="7"/>
      <c r="E58" s="101">
        <v>50</v>
      </c>
      <c r="F58" s="102">
        <v>150</v>
      </c>
      <c r="G58" s="155">
        <v>75</v>
      </c>
      <c r="H58" s="156">
        <v>75</v>
      </c>
      <c r="I58" s="105"/>
      <c r="J58" s="106"/>
      <c r="K58" s="107">
        <f t="shared" si="23"/>
        <v>150</v>
      </c>
      <c r="L58" s="155">
        <v>220</v>
      </c>
      <c r="M58" s="156">
        <v>88</v>
      </c>
      <c r="N58" s="105">
        <v>10</v>
      </c>
      <c r="O58" s="106">
        <v>20</v>
      </c>
      <c r="P58" s="107">
        <f t="shared" si="5"/>
        <v>338</v>
      </c>
      <c r="Q58" s="108">
        <f t="shared" si="24"/>
        <v>-138</v>
      </c>
      <c r="R58" s="157">
        <v>10</v>
      </c>
      <c r="S58" s="108">
        <v>108</v>
      </c>
      <c r="T58" s="157"/>
      <c r="U58" s="175">
        <f t="shared" si="25"/>
        <v>-30</v>
      </c>
      <c r="V58" s="108">
        <v>500</v>
      </c>
    </row>
    <row r="59" spans="1:22" s="11" customFormat="1" x14ac:dyDescent="0.2">
      <c r="A59" s="72"/>
      <c r="B59" s="11" t="s">
        <v>5</v>
      </c>
      <c r="D59" s="7"/>
      <c r="E59" s="101">
        <v>200</v>
      </c>
      <c r="F59" s="102">
        <v>200</v>
      </c>
      <c r="G59" s="155">
        <v>100</v>
      </c>
      <c r="H59" s="156">
        <v>100</v>
      </c>
      <c r="I59" s="105"/>
      <c r="J59" s="106"/>
      <c r="K59" s="107">
        <f t="shared" si="23"/>
        <v>200</v>
      </c>
      <c r="L59" s="155">
        <v>0</v>
      </c>
      <c r="M59" s="156">
        <v>0</v>
      </c>
      <c r="N59" s="105"/>
      <c r="O59" s="106">
        <v>400</v>
      </c>
      <c r="P59" s="107">
        <f>SUM(L59:O59)</f>
        <v>400</v>
      </c>
      <c r="Q59" s="108">
        <f t="shared" si="24"/>
        <v>0</v>
      </c>
      <c r="R59" s="157"/>
      <c r="S59" s="108"/>
      <c r="T59" s="157"/>
      <c r="U59" s="175">
        <f t="shared" si="25"/>
        <v>0</v>
      </c>
      <c r="V59" s="108">
        <v>200</v>
      </c>
    </row>
    <row r="60" spans="1:22" s="11" customFormat="1" x14ac:dyDescent="0.2">
      <c r="A60" s="72"/>
      <c r="B60" s="26" t="s">
        <v>58</v>
      </c>
      <c r="D60" s="7"/>
      <c r="E60" s="101">
        <v>1276</v>
      </c>
      <c r="F60" s="102">
        <v>0</v>
      </c>
      <c r="G60" s="155">
        <v>0</v>
      </c>
      <c r="H60" s="156">
        <v>0</v>
      </c>
      <c r="I60" s="105"/>
      <c r="J60" s="106"/>
      <c r="K60" s="107">
        <f t="shared" si="23"/>
        <v>0</v>
      </c>
      <c r="L60" s="155">
        <v>0</v>
      </c>
      <c r="M60" s="156">
        <v>0</v>
      </c>
      <c r="N60" s="105"/>
      <c r="O60" s="106"/>
      <c r="P60" s="107">
        <f t="shared" ref="P60:P62" si="26">SUM(L60:O60)</f>
        <v>0</v>
      </c>
      <c r="Q60" s="108">
        <f t="shared" si="24"/>
        <v>1276</v>
      </c>
      <c r="R60" s="157"/>
      <c r="S60" s="108"/>
      <c r="T60" s="157"/>
      <c r="U60" s="175">
        <f t="shared" si="25"/>
        <v>1276</v>
      </c>
      <c r="V60" s="108">
        <v>0</v>
      </c>
    </row>
    <row r="61" spans="1:22" s="11" customFormat="1" x14ac:dyDescent="0.2">
      <c r="A61" s="72"/>
      <c r="B61" s="11" t="s">
        <v>63</v>
      </c>
      <c r="D61" s="7"/>
      <c r="E61" s="101">
        <v>191</v>
      </c>
      <c r="F61" s="102">
        <v>0</v>
      </c>
      <c r="G61" s="155">
        <v>725</v>
      </c>
      <c r="H61" s="156">
        <v>0</v>
      </c>
      <c r="I61" s="105"/>
      <c r="J61" s="106"/>
      <c r="K61" s="107">
        <f t="shared" si="23"/>
        <v>725</v>
      </c>
      <c r="L61" s="155">
        <v>61</v>
      </c>
      <c r="M61" s="156">
        <v>125</v>
      </c>
      <c r="N61" s="105">
        <v>83</v>
      </c>
      <c r="O61" s="106">
        <v>323</v>
      </c>
      <c r="P61" s="107">
        <f t="shared" si="26"/>
        <v>592</v>
      </c>
      <c r="Q61" s="108">
        <f t="shared" si="24"/>
        <v>324</v>
      </c>
      <c r="R61" s="157" t="s">
        <v>77</v>
      </c>
      <c r="S61" s="108">
        <v>-730</v>
      </c>
      <c r="T61" s="157"/>
      <c r="U61" s="175">
        <f t="shared" si="25"/>
        <v>-406</v>
      </c>
      <c r="V61" s="108">
        <v>250</v>
      </c>
    </row>
    <row r="62" spans="1:22" s="11" customFormat="1" ht="13.5" thickBot="1" x14ac:dyDescent="0.25">
      <c r="A62" s="72"/>
      <c r="B62" s="11" t="s">
        <v>6</v>
      </c>
      <c r="D62" s="7"/>
      <c r="E62" s="101">
        <v>7798</v>
      </c>
      <c r="F62" s="102">
        <v>3652</v>
      </c>
      <c r="G62" s="158">
        <f>1826+1</f>
        <v>1827</v>
      </c>
      <c r="H62" s="159">
        <v>1826</v>
      </c>
      <c r="I62" s="114"/>
      <c r="J62" s="115"/>
      <c r="K62" s="116">
        <f t="shared" si="23"/>
        <v>3653</v>
      </c>
      <c r="L62" s="158">
        <v>945</v>
      </c>
      <c r="M62" s="159">
        <v>374</v>
      </c>
      <c r="N62" s="114">
        <v>293</v>
      </c>
      <c r="O62" s="115">
        <f>310-2</f>
        <v>308</v>
      </c>
      <c r="P62" s="107">
        <f t="shared" si="26"/>
        <v>1920</v>
      </c>
      <c r="Q62" s="108">
        <f t="shared" si="24"/>
        <v>9531</v>
      </c>
      <c r="R62" s="157"/>
      <c r="S62" s="147"/>
      <c r="T62" s="157"/>
      <c r="U62" s="178">
        <f t="shared" si="25"/>
        <v>9531</v>
      </c>
      <c r="V62" s="108">
        <v>3347</v>
      </c>
    </row>
    <row r="63" spans="1:22" s="11" customFormat="1" ht="13.5" thickBot="1" x14ac:dyDescent="0.25">
      <c r="A63" s="72"/>
      <c r="D63" s="28" t="s">
        <v>24</v>
      </c>
      <c r="E63" s="117">
        <f>SUM(E55:E62)</f>
        <v>8748</v>
      </c>
      <c r="F63" s="118">
        <f>SUM(F55:F62)</f>
        <v>14872</v>
      </c>
      <c r="G63" s="160">
        <f t="shared" ref="G63:J63" si="27">SUM(G55:G62)</f>
        <v>8162</v>
      </c>
      <c r="H63" s="161">
        <f t="shared" si="27"/>
        <v>7436</v>
      </c>
      <c r="I63" s="121">
        <f t="shared" si="27"/>
        <v>0</v>
      </c>
      <c r="J63" s="122">
        <f t="shared" si="27"/>
        <v>0</v>
      </c>
      <c r="K63" s="123">
        <f t="shared" si="23"/>
        <v>15598</v>
      </c>
      <c r="L63" s="160">
        <f t="shared" ref="L63:O63" si="28">SUM(L55:L62)</f>
        <v>4030</v>
      </c>
      <c r="M63" s="161">
        <f t="shared" si="28"/>
        <v>3910</v>
      </c>
      <c r="N63" s="121">
        <f t="shared" si="28"/>
        <v>1962</v>
      </c>
      <c r="O63" s="122">
        <f t="shared" si="28"/>
        <v>4264</v>
      </c>
      <c r="P63" s="123">
        <f t="shared" si="5"/>
        <v>14166</v>
      </c>
      <c r="Q63" s="126">
        <f>SUM(Q55:Q62)</f>
        <v>10180</v>
      </c>
      <c r="R63" s="157"/>
      <c r="S63" s="127">
        <f>SUM(S55:S62)</f>
        <v>0</v>
      </c>
      <c r="T63" s="157"/>
      <c r="U63" s="176">
        <f>SUM(U55:U62)</f>
        <v>10180</v>
      </c>
      <c r="V63" s="162">
        <f>SUM(V55:V62)</f>
        <v>15797</v>
      </c>
    </row>
    <row r="64" spans="1:22" s="11" customFormat="1" x14ac:dyDescent="0.2">
      <c r="A64" s="72"/>
      <c r="D64" s="7"/>
      <c r="E64" s="101"/>
      <c r="F64" s="102"/>
      <c r="G64" s="155"/>
      <c r="H64" s="156"/>
      <c r="I64" s="133"/>
      <c r="J64" s="134"/>
      <c r="K64" s="135"/>
      <c r="L64" s="155"/>
      <c r="M64" s="156"/>
      <c r="N64" s="133"/>
      <c r="O64" s="134"/>
      <c r="P64" s="135"/>
      <c r="Q64" s="137"/>
      <c r="R64" s="157"/>
      <c r="S64" s="137"/>
      <c r="T64" s="157"/>
      <c r="U64" s="177"/>
      <c r="V64" s="163"/>
    </row>
    <row r="65" spans="1:24" s="37" customFormat="1" ht="13.5" thickBot="1" x14ac:dyDescent="0.25">
      <c r="A65" s="73" t="s">
        <v>50</v>
      </c>
      <c r="B65" s="35"/>
      <c r="C65" s="35"/>
      <c r="D65" s="36"/>
      <c r="E65" s="164">
        <f t="shared" ref="E65:Q65" si="29">SUM(E16+E24+E36+E9+E52+E63)</f>
        <v>30311</v>
      </c>
      <c r="F65" s="165">
        <f t="shared" si="29"/>
        <v>20548</v>
      </c>
      <c r="G65" s="160">
        <f t="shared" si="29"/>
        <v>11479</v>
      </c>
      <c r="H65" s="166">
        <f t="shared" si="29"/>
        <v>12234</v>
      </c>
      <c r="I65" s="167">
        <f t="shared" si="29"/>
        <v>180</v>
      </c>
      <c r="J65" s="168">
        <f t="shared" si="29"/>
        <v>635</v>
      </c>
      <c r="K65" s="169">
        <f t="shared" si="29"/>
        <v>24528</v>
      </c>
      <c r="L65" s="160">
        <f t="shared" si="29"/>
        <v>7299</v>
      </c>
      <c r="M65" s="166">
        <f t="shared" si="29"/>
        <v>6319</v>
      </c>
      <c r="N65" s="167">
        <f t="shared" si="29"/>
        <v>2948</v>
      </c>
      <c r="O65" s="168">
        <f t="shared" si="29"/>
        <v>7241</v>
      </c>
      <c r="P65" s="169">
        <f t="shared" si="29"/>
        <v>23807</v>
      </c>
      <c r="Q65" s="170">
        <f t="shared" si="29"/>
        <v>31032</v>
      </c>
      <c r="R65" s="171"/>
      <c r="S65" s="170">
        <f>SUM(S16+S24+S36+S9+S52+S63)</f>
        <v>0</v>
      </c>
      <c r="T65" s="171"/>
      <c r="U65" s="179">
        <f>SUM(U16+U24+U36+U9+U52+U63)</f>
        <v>31032</v>
      </c>
      <c r="V65" s="172">
        <f>SUM(V9+V16+V24+V36+V52+V63)</f>
        <v>20996</v>
      </c>
    </row>
    <row r="66" spans="1:24" s="37" customFormat="1" x14ac:dyDescent="0.2">
      <c r="D66" s="29"/>
      <c r="E66" s="173"/>
      <c r="F66" s="173"/>
      <c r="G66" s="173"/>
      <c r="H66" s="173"/>
      <c r="I66" s="173"/>
      <c r="J66" s="173"/>
      <c r="K66" s="200">
        <f>ROUND('[1]Cash book'!D126-'[1]Cash book'!D4,0)-K65</f>
        <v>0</v>
      </c>
      <c r="L66" s="173"/>
      <c r="M66" s="173"/>
      <c r="N66" s="173"/>
      <c r="O66" s="173"/>
      <c r="P66" s="200">
        <f>ROUND('[1]Cash book'!E126,0)-P65</f>
        <v>0</v>
      </c>
      <c r="Q66" s="173"/>
      <c r="R66" s="171"/>
      <c r="S66" s="174">
        <f>S65</f>
        <v>0</v>
      </c>
      <c r="T66" s="171"/>
      <c r="U66" s="180">
        <f>E65+K65-P65-U65</f>
        <v>0</v>
      </c>
      <c r="V66" s="173"/>
    </row>
    <row r="67" spans="1:24" ht="15.75" x14ac:dyDescent="0.25">
      <c r="A67" s="39" t="s">
        <v>64</v>
      </c>
      <c r="G67" s="38"/>
      <c r="H67" s="52"/>
      <c r="L67" s="38"/>
      <c r="M67" s="52"/>
      <c r="U67" s="173"/>
    </row>
    <row r="68" spans="1:24" ht="51" x14ac:dyDescent="0.2">
      <c r="A68" s="40" t="s">
        <v>51</v>
      </c>
      <c r="B68" s="41"/>
      <c r="C68" s="42" t="s">
        <v>65</v>
      </c>
      <c r="D68" s="43" t="s">
        <v>66</v>
      </c>
      <c r="E68" s="44" t="s">
        <v>67</v>
      </c>
      <c r="F68" s="45" t="s">
        <v>68</v>
      </c>
      <c r="G68" s="38"/>
      <c r="H68" s="52"/>
      <c r="L68" s="181" t="s">
        <v>97</v>
      </c>
      <c r="M68" s="52"/>
    </row>
    <row r="69" spans="1:24" x14ac:dyDescent="0.2">
      <c r="A69" s="46" t="s">
        <v>8</v>
      </c>
      <c r="B69" s="47"/>
      <c r="C69" s="48">
        <v>117.7</v>
      </c>
      <c r="D69" s="49">
        <v>500</v>
      </c>
      <c r="E69" s="49">
        <f>SUM(14872/C74*C69)</f>
        <v>2360.6667565745115</v>
      </c>
      <c r="F69" s="50">
        <f>SUM(D69:E69)</f>
        <v>2860.6667565745115</v>
      </c>
      <c r="G69" s="38"/>
      <c r="H69" s="52"/>
      <c r="L69" s="38"/>
      <c r="M69" s="52"/>
    </row>
    <row r="70" spans="1:24" x14ac:dyDescent="0.2">
      <c r="A70" s="51" t="s">
        <v>16</v>
      </c>
      <c r="B70" s="47"/>
      <c r="C70" s="48">
        <v>102</v>
      </c>
      <c r="D70" s="49">
        <v>900</v>
      </c>
      <c r="E70" s="49">
        <f>SUM(14872/C74*C70)</f>
        <v>2045.7774780849631</v>
      </c>
      <c r="F70" s="50">
        <f>SUM(D70:E70)</f>
        <v>2945.7774780849631</v>
      </c>
      <c r="G70" s="38"/>
      <c r="H70" s="52"/>
      <c r="L70" s="38"/>
      <c r="M70" s="52"/>
    </row>
    <row r="71" spans="1:24" x14ac:dyDescent="0.2">
      <c r="A71" s="46" t="s">
        <v>52</v>
      </c>
      <c r="B71" s="47"/>
      <c r="C71" s="48">
        <v>217.1</v>
      </c>
      <c r="D71" s="49">
        <v>860</v>
      </c>
      <c r="E71" s="49">
        <f>SUM(14872/C74*C71)</f>
        <v>4354.2969656102496</v>
      </c>
      <c r="F71" s="50">
        <f>SUM(D71:E71)</f>
        <v>5214.2969656102496</v>
      </c>
      <c r="G71" s="38"/>
      <c r="H71" s="52"/>
      <c r="L71" s="38"/>
      <c r="M71" s="52"/>
    </row>
    <row r="72" spans="1:24" ht="12" customHeight="1" x14ac:dyDescent="0.2">
      <c r="A72" s="51" t="s">
        <v>13</v>
      </c>
      <c r="B72" s="47"/>
      <c r="C72" s="48">
        <v>114.6</v>
      </c>
      <c r="D72" s="49">
        <v>900</v>
      </c>
      <c r="E72" s="49">
        <f>SUM(14872/C74*C72)</f>
        <v>2298.4911665542818</v>
      </c>
      <c r="F72" s="50">
        <f>SUM(D72:E72)</f>
        <v>3198.4911665542818</v>
      </c>
      <c r="G72" s="38"/>
      <c r="H72" s="52"/>
      <c r="L72" s="38"/>
      <c r="M72" s="52"/>
    </row>
    <row r="73" spans="1:24" ht="12" customHeight="1" x14ac:dyDescent="0.2">
      <c r="A73" s="51" t="s">
        <v>9</v>
      </c>
      <c r="B73" s="47"/>
      <c r="C73" s="48">
        <v>190.1</v>
      </c>
      <c r="D73" s="49">
        <v>2516</v>
      </c>
      <c r="E73" s="49">
        <f>SUM(14872/C74*C73)</f>
        <v>3812.7676331759949</v>
      </c>
      <c r="F73" s="50">
        <f>SUM(D73:E73)</f>
        <v>6328.7676331759949</v>
      </c>
      <c r="G73" s="38"/>
      <c r="H73" s="52"/>
      <c r="L73" s="38"/>
      <c r="M73" s="52"/>
    </row>
    <row r="74" spans="1:24" x14ac:dyDescent="0.2">
      <c r="A74" s="53" t="s">
        <v>24</v>
      </c>
      <c r="B74" s="54"/>
      <c r="C74" s="48">
        <f>SUM(C69:C73)</f>
        <v>741.5</v>
      </c>
      <c r="D74" s="74">
        <f>SUM(D69:D73)</f>
        <v>5676</v>
      </c>
      <c r="E74" s="55">
        <f>SUM(E69:E73)</f>
        <v>14872</v>
      </c>
      <c r="F74" s="50">
        <f>SUM(F69:F73)</f>
        <v>20548</v>
      </c>
      <c r="G74" s="38"/>
      <c r="L74" s="38"/>
    </row>
    <row r="76" spans="1:24" s="3" customFormat="1" x14ac:dyDescent="0.2">
      <c r="A76"/>
      <c r="B76" s="2"/>
      <c r="C76" t="s">
        <v>53</v>
      </c>
      <c r="D76" s="20"/>
      <c r="H76"/>
      <c r="I76"/>
      <c r="J76"/>
      <c r="K76"/>
      <c r="M76"/>
      <c r="N76"/>
      <c r="O76"/>
      <c r="P76"/>
      <c r="Q76"/>
      <c r="R76" s="1"/>
      <c r="S76"/>
      <c r="T76"/>
      <c r="U76"/>
      <c r="V76"/>
      <c r="W76"/>
      <c r="X76"/>
    </row>
    <row r="77" spans="1:24" s="3" customFormat="1" x14ac:dyDescent="0.2">
      <c r="A77"/>
      <c r="B77"/>
      <c r="C77" s="2" t="s">
        <v>71</v>
      </c>
      <c r="D77" s="20"/>
      <c r="E77" s="56" t="s">
        <v>54</v>
      </c>
      <c r="H77"/>
      <c r="I77"/>
      <c r="J77"/>
      <c r="K77"/>
      <c r="M77"/>
      <c r="N77"/>
      <c r="O77"/>
      <c r="P77"/>
      <c r="Q77"/>
      <c r="R77" s="1"/>
      <c r="S77"/>
      <c r="T77"/>
      <c r="U77"/>
      <c r="V77"/>
      <c r="W77"/>
      <c r="X77"/>
    </row>
    <row r="78" spans="1:24" s="3" customFormat="1" ht="13.5" thickBot="1" x14ac:dyDescent="0.25">
      <c r="A78"/>
      <c r="B78"/>
      <c r="C78" s="2"/>
      <c r="D78" s="20"/>
      <c r="E78" s="56"/>
      <c r="H78"/>
      <c r="I78"/>
      <c r="J78"/>
      <c r="K78"/>
      <c r="M78"/>
      <c r="N78"/>
      <c r="O78"/>
      <c r="P78"/>
      <c r="Q78"/>
      <c r="R78" s="1"/>
      <c r="S78"/>
      <c r="T78"/>
      <c r="U78"/>
      <c r="V78"/>
      <c r="W78"/>
      <c r="X78"/>
    </row>
    <row r="79" spans="1:24" x14ac:dyDescent="0.2">
      <c r="A79" s="193" t="s">
        <v>37</v>
      </c>
      <c r="B79" s="194"/>
      <c r="C79" s="194"/>
      <c r="D79" s="78"/>
      <c r="E79" s="9" t="s">
        <v>20</v>
      </c>
      <c r="F79" s="9" t="s">
        <v>21</v>
      </c>
      <c r="G79" s="9" t="s">
        <v>22</v>
      </c>
      <c r="H79" s="9" t="s">
        <v>23</v>
      </c>
      <c r="I79" s="9" t="s">
        <v>24</v>
      </c>
      <c r="L79" s="189"/>
      <c r="M79" s="189"/>
      <c r="N79" s="190"/>
      <c r="O79" s="190"/>
      <c r="P79" s="190"/>
      <c r="Q79" s="190"/>
      <c r="R79" s="110"/>
      <c r="S79" s="190"/>
      <c r="T79" s="110"/>
      <c r="U79" s="190"/>
      <c r="V79" s="189"/>
    </row>
    <row r="80" spans="1:24" x14ac:dyDescent="0.2">
      <c r="A80" s="22"/>
      <c r="B80" s="11" t="s">
        <v>91</v>
      </c>
      <c r="E80" s="142">
        <v>750</v>
      </c>
      <c r="F80" s="141">
        <v>750</v>
      </c>
      <c r="G80" s="105"/>
      <c r="H80" s="106"/>
      <c r="I80" s="107">
        <f>SUM(E80:H80)</f>
        <v>1500</v>
      </c>
      <c r="L80" s="189"/>
      <c r="M80" s="189"/>
      <c r="N80" s="190"/>
      <c r="O80" s="190"/>
      <c r="P80" s="190"/>
      <c r="Q80" s="190"/>
      <c r="R80" s="110"/>
      <c r="S80" s="190"/>
      <c r="T80" s="110"/>
      <c r="U80" s="190"/>
      <c r="V80" s="189"/>
    </row>
    <row r="81" spans="1:24" x14ac:dyDescent="0.2">
      <c r="A81" s="22"/>
      <c r="B81" s="11" t="s">
        <v>92</v>
      </c>
      <c r="E81" s="142">
        <v>316</v>
      </c>
      <c r="F81" s="141">
        <v>128</v>
      </c>
      <c r="G81" s="105">
        <v>150</v>
      </c>
      <c r="H81" s="106">
        <v>528</v>
      </c>
      <c r="I81" s="107">
        <f>SUM(E81:H81)</f>
        <v>1122</v>
      </c>
      <c r="L81" s="189"/>
      <c r="M81" s="189"/>
      <c r="N81" s="190"/>
      <c r="O81" s="190"/>
      <c r="P81" s="190"/>
      <c r="Q81" s="190"/>
      <c r="R81" s="110"/>
      <c r="S81" s="190"/>
      <c r="T81" s="110"/>
      <c r="U81" s="190"/>
      <c r="V81" s="189"/>
    </row>
    <row r="82" spans="1:24" x14ac:dyDescent="0.2">
      <c r="A82" s="22"/>
      <c r="B82" s="11" t="s">
        <v>39</v>
      </c>
      <c r="E82" s="191">
        <v>-300</v>
      </c>
      <c r="F82" s="151">
        <v>-720</v>
      </c>
      <c r="G82" s="152">
        <v>-480</v>
      </c>
      <c r="H82" s="153">
        <v>-120</v>
      </c>
      <c r="I82" s="154">
        <f>SUM(E82:H82)</f>
        <v>-1620</v>
      </c>
      <c r="L82" s="189"/>
      <c r="M82" s="189"/>
      <c r="N82" s="190"/>
      <c r="O82" s="190"/>
      <c r="P82" s="190"/>
      <c r="Q82" s="190"/>
      <c r="R82" s="110"/>
      <c r="S82" s="190"/>
      <c r="T82" s="110"/>
      <c r="U82" s="190"/>
      <c r="V82" s="189"/>
    </row>
    <row r="83" spans="1:24" x14ac:dyDescent="0.2">
      <c r="A83" s="22"/>
      <c r="B83" s="11"/>
      <c r="E83" s="184">
        <f>SUM(E80:E82)</f>
        <v>766</v>
      </c>
      <c r="F83" s="185">
        <f t="shared" ref="F83:I83" si="30">SUM(F80:F82)</f>
        <v>158</v>
      </c>
      <c r="G83" s="186">
        <f t="shared" si="30"/>
        <v>-330</v>
      </c>
      <c r="H83" s="187">
        <f t="shared" si="30"/>
        <v>408</v>
      </c>
      <c r="I83" s="188">
        <f t="shared" si="30"/>
        <v>1002</v>
      </c>
      <c r="L83" s="189"/>
      <c r="M83" s="189"/>
      <c r="N83" s="190"/>
      <c r="O83" s="190"/>
      <c r="P83" s="190"/>
      <c r="Q83" s="190"/>
      <c r="R83" s="110"/>
      <c r="S83" s="190"/>
      <c r="T83" s="110"/>
      <c r="U83" s="190"/>
      <c r="V83" s="189"/>
    </row>
    <row r="84" spans="1:24" x14ac:dyDescent="0.2">
      <c r="A84" s="22"/>
      <c r="B84" s="26" t="s">
        <v>93</v>
      </c>
      <c r="E84" s="142">
        <v>64</v>
      </c>
      <c r="F84" s="141">
        <v>26</v>
      </c>
      <c r="G84" s="105">
        <v>30</v>
      </c>
      <c r="H84" s="106">
        <v>107</v>
      </c>
      <c r="I84" s="107">
        <f>SUM(E84:H84)</f>
        <v>227</v>
      </c>
      <c r="L84" s="189"/>
      <c r="M84" s="189"/>
      <c r="N84" s="190"/>
      <c r="O84" s="190"/>
      <c r="P84" s="190"/>
      <c r="Q84" s="190"/>
      <c r="R84" s="110"/>
      <c r="S84" s="190"/>
      <c r="T84" s="110"/>
      <c r="U84" s="190"/>
      <c r="V84" s="189"/>
    </row>
    <row r="85" spans="1:24" x14ac:dyDescent="0.2">
      <c r="A85" s="22"/>
      <c r="B85" s="26" t="s">
        <v>38</v>
      </c>
      <c r="E85" s="142">
        <v>-293</v>
      </c>
      <c r="F85" s="141"/>
      <c r="G85" s="105">
        <v>-371</v>
      </c>
      <c r="H85" s="106">
        <v>-139</v>
      </c>
      <c r="I85" s="107">
        <f t="shared" ref="I85" si="31">SUM(E85:H85)</f>
        <v>-803</v>
      </c>
      <c r="L85" s="189"/>
      <c r="M85" s="189"/>
      <c r="N85" s="190"/>
      <c r="O85" s="190"/>
      <c r="P85" s="190"/>
      <c r="Q85" s="190"/>
      <c r="R85" s="110"/>
      <c r="S85" s="190"/>
      <c r="T85" s="110"/>
      <c r="U85" s="190"/>
      <c r="V85" s="189"/>
    </row>
    <row r="86" spans="1:24" x14ac:dyDescent="0.2">
      <c r="A86" s="97"/>
      <c r="E86" s="184">
        <f>SUM(E84:E85)</f>
        <v>-229</v>
      </c>
      <c r="F86" s="185">
        <f>SUM(F84:F85)</f>
        <v>26</v>
      </c>
      <c r="G86" s="186">
        <f>SUM(G84:G85)</f>
        <v>-341</v>
      </c>
      <c r="H86" s="187">
        <f>SUM(H84:H85)</f>
        <v>-32</v>
      </c>
      <c r="I86" s="188">
        <f>SUM(I84:I85)</f>
        <v>-576</v>
      </c>
    </row>
    <row r="87" spans="1:24" ht="13.5" thickBot="1" x14ac:dyDescent="0.25">
      <c r="A87" s="195"/>
      <c r="B87" s="13" t="s">
        <v>95</v>
      </c>
      <c r="C87" s="86"/>
      <c r="D87" s="87"/>
      <c r="E87" s="192">
        <f>E83+E86</f>
        <v>537</v>
      </c>
      <c r="F87" s="196">
        <f t="shared" ref="F87:I87" si="32">F83+F86</f>
        <v>184</v>
      </c>
      <c r="G87" s="197">
        <f t="shared" si="32"/>
        <v>-671</v>
      </c>
      <c r="H87" s="198">
        <f t="shared" si="32"/>
        <v>376</v>
      </c>
      <c r="I87" s="199">
        <f t="shared" si="32"/>
        <v>426</v>
      </c>
      <c r="L87" s="189"/>
      <c r="M87" s="189"/>
      <c r="N87" s="189"/>
      <c r="O87" s="190"/>
      <c r="P87" s="190"/>
      <c r="Q87" s="190"/>
      <c r="R87" s="110"/>
      <c r="S87" s="190"/>
      <c r="T87" s="110"/>
      <c r="U87" s="190"/>
      <c r="V87" s="189"/>
    </row>
    <row r="88" spans="1:24" s="3" customFormat="1" x14ac:dyDescent="0.2">
      <c r="A88"/>
      <c r="B88"/>
      <c r="C88" s="2"/>
      <c r="D88" s="20"/>
      <c r="E88" s="56"/>
      <c r="H88"/>
      <c r="I88"/>
      <c r="J88"/>
      <c r="K88"/>
      <c r="M88"/>
      <c r="N88"/>
      <c r="O88"/>
      <c r="P88"/>
      <c r="Q88"/>
      <c r="R88" s="1"/>
      <c r="S88"/>
      <c r="T88"/>
      <c r="U88"/>
      <c r="V88"/>
      <c r="W88"/>
      <c r="X88"/>
    </row>
    <row r="89" spans="1:24" s="3" customFormat="1" x14ac:dyDescent="0.2">
      <c r="A89"/>
      <c r="B89"/>
      <c r="C89" s="2"/>
      <c r="D89" s="20"/>
      <c r="E89" s="56"/>
      <c r="H89"/>
      <c r="I89"/>
      <c r="J89"/>
      <c r="K89"/>
      <c r="M89"/>
      <c r="N89"/>
      <c r="O89"/>
      <c r="P89"/>
      <c r="Q89"/>
      <c r="R89" s="1"/>
      <c r="S89"/>
      <c r="T89"/>
      <c r="U89"/>
      <c r="V89"/>
      <c r="W89"/>
      <c r="X89"/>
    </row>
    <row r="90" spans="1:24" s="3" customFormat="1" x14ac:dyDescent="0.2">
      <c r="A90"/>
      <c r="B90"/>
      <c r="C90" s="2"/>
      <c r="D90" s="20"/>
      <c r="E90" s="56"/>
      <c r="H90"/>
      <c r="I90"/>
      <c r="J90"/>
      <c r="K90"/>
      <c r="M90"/>
      <c r="N90"/>
      <c r="O90"/>
      <c r="P90"/>
      <c r="Q90"/>
      <c r="R90" s="1"/>
      <c r="S90"/>
      <c r="T90"/>
      <c r="U90"/>
      <c r="V90"/>
      <c r="W90"/>
      <c r="X90"/>
    </row>
    <row r="91" spans="1:24" s="3" customFormat="1" x14ac:dyDescent="0.2">
      <c r="A91"/>
      <c r="B91"/>
      <c r="C91" s="2"/>
      <c r="D91" s="20"/>
      <c r="E91" s="56"/>
      <c r="H91"/>
      <c r="I91"/>
      <c r="J91"/>
      <c r="K91"/>
      <c r="M91"/>
      <c r="N91"/>
      <c r="O91"/>
      <c r="P91"/>
      <c r="Q91"/>
      <c r="R91" s="1"/>
      <c r="S91"/>
      <c r="T91"/>
      <c r="U91"/>
      <c r="V91"/>
      <c r="W91"/>
      <c r="X91"/>
    </row>
    <row r="92" spans="1:24" s="3" customFormat="1" ht="13.5" thickBot="1" x14ac:dyDescent="0.25">
      <c r="A92"/>
      <c r="B92"/>
      <c r="C92" s="2"/>
      <c r="D92" s="20"/>
      <c r="E92" s="56"/>
      <c r="H92"/>
      <c r="I92"/>
      <c r="J92"/>
      <c r="K92"/>
      <c r="M92"/>
      <c r="N92"/>
      <c r="O92"/>
      <c r="P92"/>
      <c r="Q92"/>
      <c r="R92" s="1"/>
      <c r="S92"/>
      <c r="T92"/>
      <c r="U92"/>
      <c r="V92"/>
      <c r="W92"/>
      <c r="X92"/>
    </row>
    <row r="93" spans="1:24" s="3" customFormat="1" x14ac:dyDescent="0.2">
      <c r="A93" s="75" t="s">
        <v>55</v>
      </c>
      <c r="B93" s="76"/>
      <c r="C93" s="77"/>
      <c r="D93" s="78"/>
      <c r="E93" s="79"/>
      <c r="F93" s="80"/>
      <c r="G93" s="81"/>
      <c r="H93"/>
      <c r="I93" s="75" t="s">
        <v>61</v>
      </c>
      <c r="J93" s="91"/>
      <c r="K93" s="92"/>
      <c r="L93" s="80"/>
      <c r="M93" s="92"/>
      <c r="N93" s="92"/>
      <c r="O93" s="92"/>
      <c r="P93" s="92"/>
      <c r="Q93" s="92"/>
      <c r="R93" s="93"/>
      <c r="S93" s="94"/>
      <c r="T93"/>
      <c r="U93" s="94"/>
      <c r="V93"/>
      <c r="W93"/>
      <c r="X93"/>
    </row>
    <row r="94" spans="1:24" s="3" customFormat="1" x14ac:dyDescent="0.2">
      <c r="A94" s="82"/>
      <c r="B94" s="83"/>
      <c r="C94" s="2"/>
      <c r="D94" s="20"/>
      <c r="E94" s="56"/>
      <c r="G94" s="84"/>
      <c r="H94"/>
      <c r="I94" s="95"/>
      <c r="J94" s="58"/>
      <c r="M94"/>
      <c r="N94"/>
      <c r="O94"/>
      <c r="P94"/>
      <c r="Q94"/>
      <c r="R94" s="1"/>
      <c r="S94" s="96"/>
      <c r="T94"/>
      <c r="U94" s="96"/>
      <c r="V94"/>
      <c r="W94"/>
      <c r="X94"/>
    </row>
    <row r="95" spans="1:24" s="3" customFormat="1" x14ac:dyDescent="0.2">
      <c r="A95" s="82"/>
      <c r="B95"/>
      <c r="C95" s="2"/>
      <c r="D95" s="20"/>
      <c r="E95" s="56"/>
      <c r="G95" s="84"/>
      <c r="H95"/>
      <c r="I95" s="95">
        <v>1</v>
      </c>
      <c r="J95" s="2" t="s">
        <v>80</v>
      </c>
      <c r="K95"/>
      <c r="M95"/>
      <c r="N95"/>
      <c r="O95"/>
      <c r="P95"/>
      <c r="Q95"/>
      <c r="R95" s="1"/>
      <c r="S95" s="96"/>
      <c r="T95"/>
      <c r="U95" s="96"/>
      <c r="V95"/>
      <c r="W95"/>
      <c r="X95"/>
    </row>
    <row r="96" spans="1:24" s="3" customFormat="1" x14ac:dyDescent="0.2">
      <c r="A96" s="82"/>
      <c r="B96"/>
      <c r="C96" s="2"/>
      <c r="D96" s="20"/>
      <c r="E96" s="56"/>
      <c r="G96" s="84"/>
      <c r="H96"/>
      <c r="I96" s="182">
        <v>2</v>
      </c>
      <c r="J96" s="183" t="s">
        <v>81</v>
      </c>
      <c r="K96"/>
      <c r="M96"/>
      <c r="N96" s="2"/>
      <c r="O96"/>
      <c r="P96"/>
      <c r="Q96"/>
      <c r="R96" s="1"/>
      <c r="S96" s="96"/>
      <c r="T96"/>
      <c r="U96" s="96"/>
      <c r="V96"/>
      <c r="W96"/>
      <c r="X96"/>
    </row>
    <row r="97" spans="1:24" s="3" customFormat="1" x14ac:dyDescent="0.2">
      <c r="A97" s="82"/>
      <c r="B97"/>
      <c r="C97"/>
      <c r="D97" s="20"/>
      <c r="G97" s="84"/>
      <c r="H97"/>
      <c r="I97" s="182">
        <v>3</v>
      </c>
      <c r="J97" s="2" t="s">
        <v>78</v>
      </c>
      <c r="K97"/>
      <c r="M97"/>
      <c r="N97"/>
      <c r="O97"/>
      <c r="P97"/>
      <c r="Q97"/>
      <c r="R97" s="1"/>
      <c r="S97" s="96"/>
      <c r="T97"/>
      <c r="U97" s="96"/>
      <c r="V97"/>
      <c r="W97"/>
      <c r="X97"/>
    </row>
    <row r="98" spans="1:24" s="3" customFormat="1" x14ac:dyDescent="0.2">
      <c r="A98" s="82"/>
      <c r="B98"/>
      <c r="C98"/>
      <c r="D98" s="20"/>
      <c r="G98" s="84"/>
      <c r="H98"/>
      <c r="I98" s="182">
        <v>4</v>
      </c>
      <c r="J98" s="2" t="s">
        <v>79</v>
      </c>
      <c r="K98"/>
      <c r="M98"/>
      <c r="N98"/>
      <c r="O98"/>
      <c r="P98"/>
      <c r="Q98"/>
      <c r="R98" s="1"/>
      <c r="S98" s="96"/>
      <c r="T98"/>
      <c r="U98" s="96"/>
      <c r="V98"/>
      <c r="W98"/>
      <c r="X98"/>
    </row>
    <row r="99" spans="1:24" s="3" customFormat="1" x14ac:dyDescent="0.2">
      <c r="A99" s="82"/>
      <c r="B99"/>
      <c r="C99"/>
      <c r="D99" s="20"/>
      <c r="G99" s="84"/>
      <c r="H99"/>
      <c r="I99" s="182">
        <v>5</v>
      </c>
      <c r="J99" s="2" t="s">
        <v>82</v>
      </c>
      <c r="K99"/>
      <c r="M99"/>
      <c r="N99"/>
      <c r="O99"/>
      <c r="P99"/>
      <c r="Q99"/>
      <c r="R99" s="1"/>
      <c r="S99" s="96"/>
      <c r="T99"/>
      <c r="U99" s="96"/>
      <c r="V99"/>
      <c r="W99"/>
      <c r="X99"/>
    </row>
    <row r="100" spans="1:24" s="3" customFormat="1" x14ac:dyDescent="0.2">
      <c r="A100" s="82"/>
      <c r="B100"/>
      <c r="C100"/>
      <c r="D100" s="20"/>
      <c r="G100" s="84"/>
      <c r="H100"/>
      <c r="I100" s="182">
        <v>6</v>
      </c>
      <c r="J100" s="2" t="s">
        <v>83</v>
      </c>
      <c r="K100"/>
      <c r="M100"/>
      <c r="N100"/>
      <c r="O100"/>
      <c r="P100"/>
      <c r="Q100"/>
      <c r="R100" s="1"/>
      <c r="S100" s="96"/>
      <c r="T100"/>
      <c r="U100" s="96"/>
      <c r="V100"/>
      <c r="W100"/>
      <c r="X100"/>
    </row>
    <row r="101" spans="1:24" s="3" customFormat="1" x14ac:dyDescent="0.2">
      <c r="A101" s="82"/>
      <c r="B101"/>
      <c r="C101"/>
      <c r="D101" s="20"/>
      <c r="G101" s="84"/>
      <c r="H101"/>
      <c r="I101" s="182">
        <v>7</v>
      </c>
      <c r="J101" s="2" t="s">
        <v>84</v>
      </c>
      <c r="K101"/>
      <c r="M101"/>
      <c r="N101"/>
      <c r="O101"/>
      <c r="P101"/>
      <c r="Q101"/>
      <c r="R101" s="1"/>
      <c r="S101" s="96"/>
      <c r="T101"/>
      <c r="U101" s="96"/>
      <c r="V101"/>
      <c r="W101"/>
      <c r="X101"/>
    </row>
    <row r="102" spans="1:24" s="3" customFormat="1" x14ac:dyDescent="0.2">
      <c r="A102" s="82"/>
      <c r="B102"/>
      <c r="C102"/>
      <c r="D102" s="20"/>
      <c r="G102" s="84"/>
      <c r="H102"/>
      <c r="I102" s="182">
        <v>8</v>
      </c>
      <c r="J102" s="2" t="s">
        <v>85</v>
      </c>
      <c r="K102"/>
      <c r="M102"/>
      <c r="N102"/>
      <c r="O102"/>
      <c r="P102"/>
      <c r="Q102"/>
      <c r="R102" s="1"/>
      <c r="S102" s="96"/>
      <c r="T102"/>
      <c r="U102" s="96"/>
      <c r="V102"/>
      <c r="W102"/>
      <c r="X102"/>
    </row>
    <row r="103" spans="1:24" s="3" customFormat="1" x14ac:dyDescent="0.2">
      <c r="A103" s="82"/>
      <c r="B103"/>
      <c r="C103"/>
      <c r="D103" s="20"/>
      <c r="G103" s="84"/>
      <c r="H103"/>
      <c r="I103" s="182">
        <v>9</v>
      </c>
      <c r="J103" s="2" t="s">
        <v>86</v>
      </c>
      <c r="K103"/>
      <c r="M103"/>
      <c r="N103"/>
      <c r="O103"/>
      <c r="P103"/>
      <c r="Q103"/>
      <c r="R103" s="1"/>
      <c r="S103" s="96"/>
      <c r="T103"/>
      <c r="U103" s="96"/>
      <c r="V103"/>
      <c r="W103"/>
      <c r="X103"/>
    </row>
    <row r="104" spans="1:24" s="3" customFormat="1" x14ac:dyDescent="0.2">
      <c r="A104" s="82"/>
      <c r="B104"/>
      <c r="C104"/>
      <c r="D104" s="20"/>
      <c r="G104" s="84"/>
      <c r="H104"/>
      <c r="I104" s="182">
        <v>10</v>
      </c>
      <c r="J104" s="2" t="s">
        <v>87</v>
      </c>
      <c r="K104"/>
      <c r="M104"/>
      <c r="N104"/>
      <c r="O104"/>
      <c r="P104"/>
      <c r="Q104"/>
      <c r="R104" s="1"/>
      <c r="S104" s="96"/>
      <c r="T104"/>
      <c r="U104" s="96"/>
      <c r="V104"/>
      <c r="W104"/>
      <c r="X104"/>
    </row>
    <row r="105" spans="1:24" s="3" customFormat="1" x14ac:dyDescent="0.2">
      <c r="A105" s="82"/>
      <c r="B105"/>
      <c r="C105"/>
      <c r="D105" s="20"/>
      <c r="G105" s="84"/>
      <c r="H105"/>
      <c r="I105" s="182">
        <v>11</v>
      </c>
      <c r="J105" s="2" t="s">
        <v>88</v>
      </c>
      <c r="K105"/>
      <c r="M105"/>
      <c r="N105"/>
      <c r="O105"/>
      <c r="P105"/>
      <c r="Q105"/>
      <c r="R105" s="1"/>
      <c r="S105" s="96"/>
      <c r="T105"/>
      <c r="U105" s="96"/>
      <c r="V105"/>
      <c r="W105"/>
      <c r="X105"/>
    </row>
    <row r="106" spans="1:24" s="3" customFormat="1" x14ac:dyDescent="0.2">
      <c r="A106" s="82"/>
      <c r="B106"/>
      <c r="C106"/>
      <c r="D106" s="20"/>
      <c r="G106" s="84"/>
      <c r="H106"/>
      <c r="I106" s="182">
        <v>12</v>
      </c>
      <c r="J106" s="2" t="s">
        <v>90</v>
      </c>
      <c r="K106"/>
      <c r="M106"/>
      <c r="N106"/>
      <c r="O106"/>
      <c r="P106"/>
      <c r="Q106"/>
      <c r="R106" s="1"/>
      <c r="S106" s="96"/>
      <c r="T106"/>
      <c r="U106" s="96"/>
      <c r="V106"/>
      <c r="W106"/>
      <c r="X106"/>
    </row>
    <row r="107" spans="1:24" s="3" customFormat="1" x14ac:dyDescent="0.2">
      <c r="A107" s="82"/>
      <c r="B107"/>
      <c r="C107"/>
      <c r="D107" s="20"/>
      <c r="G107" s="84"/>
      <c r="H107"/>
      <c r="I107" s="97"/>
      <c r="J107"/>
      <c r="K107"/>
      <c r="M107"/>
      <c r="N107"/>
      <c r="O107"/>
      <c r="P107"/>
      <c r="Q107"/>
      <c r="R107" s="1"/>
      <c r="S107" s="96"/>
      <c r="T107"/>
      <c r="U107" s="96"/>
      <c r="V107"/>
      <c r="W107"/>
      <c r="X107"/>
    </row>
    <row r="108" spans="1:24" s="3" customFormat="1" x14ac:dyDescent="0.2">
      <c r="A108" s="82"/>
      <c r="B108"/>
      <c r="C108"/>
      <c r="D108" s="20"/>
      <c r="G108" s="84"/>
      <c r="H108"/>
      <c r="I108" s="97"/>
      <c r="J108"/>
      <c r="K108"/>
      <c r="M108"/>
      <c r="N108"/>
      <c r="O108"/>
      <c r="P108"/>
      <c r="Q108"/>
      <c r="R108" s="1"/>
      <c r="S108" s="96"/>
      <c r="T108"/>
      <c r="U108" s="96"/>
      <c r="V108"/>
      <c r="W108"/>
      <c r="X108"/>
    </row>
    <row r="109" spans="1:24" s="3" customFormat="1" x14ac:dyDescent="0.2">
      <c r="A109" s="82"/>
      <c r="B109"/>
      <c r="C109"/>
      <c r="D109" s="20"/>
      <c r="G109" s="84"/>
      <c r="H109"/>
      <c r="I109" s="97"/>
      <c r="J109"/>
      <c r="K109"/>
      <c r="M109"/>
      <c r="N109"/>
      <c r="O109"/>
      <c r="P109"/>
      <c r="Q109"/>
      <c r="R109" s="1"/>
      <c r="S109" s="96"/>
      <c r="T109"/>
      <c r="U109" s="96"/>
      <c r="V109"/>
      <c r="W109"/>
      <c r="X109"/>
    </row>
    <row r="110" spans="1:24" s="3" customFormat="1" ht="13.5" thickBot="1" x14ac:dyDescent="0.25">
      <c r="A110" s="85"/>
      <c r="B110" s="86"/>
      <c r="C110" s="86"/>
      <c r="D110" s="87"/>
      <c r="E110" s="88"/>
      <c r="F110" s="89"/>
      <c r="G110" s="90"/>
      <c r="H110"/>
      <c r="I110" s="98"/>
      <c r="J110" s="86"/>
      <c r="K110" s="86"/>
      <c r="L110" s="88"/>
      <c r="M110" s="86"/>
      <c r="N110" s="86"/>
      <c r="O110" s="86"/>
      <c r="P110" s="86"/>
      <c r="Q110" s="86"/>
      <c r="R110" s="99"/>
      <c r="S110" s="100"/>
      <c r="T110"/>
      <c r="U110" s="100"/>
      <c r="V110"/>
      <c r="W110"/>
      <c r="X110"/>
    </row>
  </sheetData>
  <printOptions horizontalCentered="1" gridLines="1" gridLinesSet="0"/>
  <pageMargins left="0" right="0" top="0.39370078740157483" bottom="0" header="0.51181102362204722" footer="0.74803149606299213"/>
  <pageSetup paperSize="9" scale="68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- ward &amp; admin</vt:lpstr>
      <vt:lpstr>'Funds - ward &amp; admin'!Print_Area</vt:lpstr>
      <vt:lpstr>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2023-04-15T14:20:31Z</cp:lastPrinted>
  <dcterms:created xsi:type="dcterms:W3CDTF">2018-10-16T13:57:25Z</dcterms:created>
  <dcterms:modified xsi:type="dcterms:W3CDTF">2023-04-18T14:55:27Z</dcterms:modified>
</cp:coreProperties>
</file>